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3405" windowWidth="14805" windowHeight="4710" activeTab="3"/>
  </bookViews>
  <sheets>
    <sheet name="National Family Benefit" sheetId="4" r:id="rId1"/>
    <sheet name="MM Parivar" sheetId="24" r:id="rId2"/>
    <sheet name="Kushta Kalyan" sheetId="25" r:id="rId3"/>
    <sheet name="SAHARA" sheetId="10" r:id="rId4"/>
    <sheet name="SAMBAL- Scholarship" sheetId="12" r:id="rId5"/>
    <sheet name="SAMBAL- Aids &amp; Apl" sheetId="13" r:id="rId6"/>
    <sheet name="SAMBAL- survey, Cert &amp; Training" sheetId="14" r:id="rId7"/>
    <sheet name="SAMBAL-Chaman Pat, Gaya" sheetId="15" r:id="rId8"/>
    <sheet name="Trans-Upgradation of Spl School" sheetId="20" r:id="rId9"/>
  </sheets>
  <externalReferences>
    <externalReference r:id="rId10"/>
  </externalReferences>
  <definedNames>
    <definedName name="_xlnm.Print_Titles" localSheetId="0">'National Family Benefit'!$3:$5</definedName>
    <definedName name="_xlnm.Print_Titles" localSheetId="5">'SAMBAL- Aids &amp; Apl'!$3:$5</definedName>
    <definedName name="_xlnm.Print_Titles" localSheetId="4">'SAMBAL- Scholarship'!$3:$5</definedName>
  </definedNames>
  <calcPr calcId="144525"/>
</workbook>
</file>

<file path=xl/calcChain.xml><?xml version="1.0" encoding="utf-8"?>
<calcChain xmlns="http://schemas.openxmlformats.org/spreadsheetml/2006/main">
  <c r="E47" i="14" l="1"/>
  <c r="E46" i="14"/>
  <c r="D44" i="14"/>
  <c r="I50" i="4"/>
  <c r="D49" i="24" l="1"/>
  <c r="E9" i="10" l="1"/>
  <c r="E11" i="10" s="1"/>
  <c r="D9" i="10"/>
  <c r="D10" i="10"/>
  <c r="F10" i="10" s="1"/>
  <c r="D8" i="10"/>
  <c r="D7" i="10"/>
  <c r="D6" i="10"/>
  <c r="D15" i="10" l="1"/>
  <c r="F9" i="10"/>
  <c r="F11" i="10"/>
  <c r="D14" i="10" s="1"/>
  <c r="D11" i="10"/>
  <c r="D16" i="10" l="1"/>
  <c r="G11" i="20" l="1"/>
  <c r="I15" i="20"/>
  <c r="E40" i="25" l="1"/>
  <c r="E32" i="25"/>
  <c r="D48" i="24" l="1"/>
  <c r="E40" i="14" l="1"/>
  <c r="H36" i="4"/>
  <c r="E28" i="25"/>
  <c r="H8" i="20" l="1"/>
  <c r="E14" i="14"/>
  <c r="K49" i="12"/>
  <c r="K48" i="13"/>
  <c r="H15" i="13"/>
  <c r="I15" i="13"/>
  <c r="K15" i="13" s="1"/>
  <c r="J15" i="13"/>
  <c r="H15" i="12"/>
  <c r="J15" i="12"/>
  <c r="K15" i="12"/>
  <c r="I15" i="12"/>
  <c r="E13" i="25"/>
  <c r="E14" i="24"/>
  <c r="H15" i="4"/>
  <c r="H41" i="12" l="1"/>
  <c r="I41" i="12"/>
  <c r="K41" i="12" s="1"/>
  <c r="J41" i="12"/>
  <c r="H41" i="13"/>
  <c r="I41" i="13"/>
  <c r="J41" i="13"/>
  <c r="K41" i="13"/>
  <c r="E40" i="24"/>
  <c r="I41" i="4"/>
  <c r="J41" i="4"/>
  <c r="H41" i="4"/>
  <c r="K41" i="4" l="1"/>
  <c r="I14" i="20"/>
  <c r="I16" i="20" s="1"/>
  <c r="H43" i="4" l="1"/>
  <c r="E42" i="24"/>
  <c r="E33" i="25"/>
  <c r="K43" i="12"/>
  <c r="J43" i="12"/>
  <c r="I43" i="12"/>
  <c r="H43" i="12"/>
  <c r="K43" i="13"/>
  <c r="J43" i="13"/>
  <c r="I43" i="13"/>
  <c r="H43" i="13"/>
  <c r="E42" i="14"/>
  <c r="H14" i="12" l="1"/>
  <c r="I14" i="12"/>
  <c r="J14" i="12"/>
  <c r="K14" i="12"/>
  <c r="E12" i="25"/>
  <c r="E11" i="25"/>
  <c r="E12" i="14"/>
  <c r="H13" i="12"/>
  <c r="J13" i="12"/>
  <c r="K13" i="12" s="1"/>
  <c r="I13" i="12"/>
  <c r="H34" i="4" l="1"/>
  <c r="I34" i="4"/>
  <c r="K34" i="4" s="1"/>
  <c r="J34" i="4"/>
  <c r="E33" i="24"/>
  <c r="E27" i="25"/>
  <c r="H34" i="12"/>
  <c r="I34" i="12"/>
  <c r="J34" i="12"/>
  <c r="K34" i="12"/>
  <c r="H34" i="13"/>
  <c r="I34" i="13"/>
  <c r="K34" i="13" s="1"/>
  <c r="J34" i="13"/>
  <c r="E33" i="14"/>
  <c r="H28" i="13"/>
  <c r="I28" i="13"/>
  <c r="K28" i="13" s="1"/>
  <c r="J28" i="13"/>
  <c r="H28" i="12"/>
  <c r="I28" i="12"/>
  <c r="J28" i="12"/>
  <c r="K28" i="12"/>
  <c r="D27" i="24"/>
  <c r="G28" i="4"/>
  <c r="F28" i="4"/>
  <c r="I20" i="4"/>
  <c r="G20" i="4"/>
  <c r="H20" i="4" s="1"/>
  <c r="D19" i="24"/>
  <c r="D17" i="25"/>
  <c r="H20" i="12"/>
  <c r="I20" i="12"/>
  <c r="J20" i="12"/>
  <c r="K20" i="12"/>
  <c r="H20" i="13"/>
  <c r="I20" i="13"/>
  <c r="J20" i="13"/>
  <c r="K20" i="13"/>
  <c r="E19" i="14"/>
  <c r="H9" i="12"/>
  <c r="I9" i="12"/>
  <c r="K9" i="12" s="1"/>
  <c r="J9" i="12"/>
  <c r="G9" i="4"/>
  <c r="F9" i="4"/>
  <c r="D7" i="25"/>
  <c r="E7" i="14"/>
  <c r="H8" i="13"/>
  <c r="I8" i="13"/>
  <c r="K8" i="13" s="1"/>
  <c r="J8" i="13"/>
  <c r="K8" i="12"/>
  <c r="J8" i="12"/>
  <c r="I8" i="12"/>
  <c r="H8" i="12"/>
  <c r="E6" i="25"/>
  <c r="D7" i="24"/>
  <c r="H8" i="4"/>
  <c r="I8" i="4"/>
  <c r="J8" i="4"/>
  <c r="H28" i="4" l="1"/>
  <c r="K8" i="4"/>
  <c r="E10" i="14"/>
  <c r="H11" i="13"/>
  <c r="I11" i="13"/>
  <c r="K11" i="13" s="1"/>
  <c r="J11" i="13"/>
  <c r="H11" i="12"/>
  <c r="I11" i="12"/>
  <c r="K11" i="12" s="1"/>
  <c r="J11" i="12"/>
  <c r="E9" i="25"/>
  <c r="E37" i="14"/>
  <c r="H38" i="13"/>
  <c r="I38" i="13"/>
  <c r="J38" i="13"/>
  <c r="K38" i="13"/>
  <c r="K38" i="12"/>
  <c r="J38" i="12"/>
  <c r="I38" i="12"/>
  <c r="H38" i="12"/>
  <c r="E37" i="24"/>
  <c r="I38" i="4"/>
  <c r="J38" i="4"/>
  <c r="H38" i="4"/>
  <c r="E24" i="14"/>
  <c r="K25" i="13"/>
  <c r="J25" i="13"/>
  <c r="I25" i="13"/>
  <c r="H25" i="13"/>
  <c r="K25" i="12"/>
  <c r="J25" i="12"/>
  <c r="H25" i="12"/>
  <c r="I25" i="12"/>
  <c r="E19" i="25"/>
  <c r="D35" i="25"/>
  <c r="C34" i="25"/>
  <c r="E30" i="25"/>
  <c r="C25" i="25"/>
  <c r="E25" i="25" s="1"/>
  <c r="E24" i="25"/>
  <c r="C23" i="25"/>
  <c r="E23" i="25" s="1"/>
  <c r="E22" i="25"/>
  <c r="E21" i="25"/>
  <c r="E20" i="25"/>
  <c r="E18" i="25"/>
  <c r="C17" i="25"/>
  <c r="E16" i="25"/>
  <c r="C15" i="25"/>
  <c r="E15" i="25" s="1"/>
  <c r="C10" i="25"/>
  <c r="E10" i="25" s="1"/>
  <c r="C7" i="25"/>
  <c r="K38" i="4" l="1"/>
  <c r="C35" i="25"/>
  <c r="E17" i="25"/>
  <c r="E7" i="25"/>
  <c r="E35" i="25" s="1"/>
  <c r="E39" i="25" s="1"/>
  <c r="E41" i="25" l="1"/>
  <c r="E39" i="24"/>
  <c r="C36" i="24"/>
  <c r="E36" i="24" s="1"/>
  <c r="D32" i="24"/>
  <c r="C32" i="24"/>
  <c r="C31" i="24"/>
  <c r="E31" i="24" s="1"/>
  <c r="C30" i="24"/>
  <c r="E30" i="24" s="1"/>
  <c r="D44" i="24"/>
  <c r="C29" i="24"/>
  <c r="E28" i="24"/>
  <c r="C27" i="24"/>
  <c r="E27" i="24" s="1"/>
  <c r="E26" i="24"/>
  <c r="E24" i="24"/>
  <c r="E23" i="24"/>
  <c r="E22" i="24"/>
  <c r="E20" i="24"/>
  <c r="C19" i="24"/>
  <c r="E19" i="24" s="1"/>
  <c r="E18" i="24"/>
  <c r="E16" i="24"/>
  <c r="E13" i="24"/>
  <c r="E12" i="24"/>
  <c r="E11" i="24"/>
  <c r="E10" i="24"/>
  <c r="E8" i="24"/>
  <c r="C7" i="24"/>
  <c r="E7" i="24" s="1"/>
  <c r="E32" i="24" l="1"/>
  <c r="C44" i="24"/>
  <c r="E29" i="24"/>
  <c r="E44" i="24" l="1"/>
  <c r="D47" i="24" s="1"/>
  <c r="J25" i="4"/>
  <c r="I25" i="4"/>
  <c r="H25" i="4"/>
  <c r="K25" i="4" l="1"/>
  <c r="E13" i="14"/>
  <c r="H10" i="20" l="1"/>
  <c r="D8" i="15"/>
  <c r="H31" i="4" l="1"/>
  <c r="H31" i="12"/>
  <c r="I31" i="12"/>
  <c r="J31" i="12"/>
  <c r="K31" i="12"/>
  <c r="K31" i="13"/>
  <c r="J31" i="13"/>
  <c r="I31" i="13"/>
  <c r="H31" i="13"/>
  <c r="E30" i="14"/>
  <c r="E7" i="15"/>
  <c r="H37" i="4"/>
  <c r="I37" i="4"/>
  <c r="J37" i="4"/>
  <c r="J37" i="12"/>
  <c r="K37" i="12" s="1"/>
  <c r="I37" i="12"/>
  <c r="H37" i="12"/>
  <c r="J37" i="13"/>
  <c r="K37" i="13" s="1"/>
  <c r="I37" i="13"/>
  <c r="H37" i="13"/>
  <c r="K37" i="4" l="1"/>
  <c r="E28" i="14" l="1"/>
  <c r="K29" i="13"/>
  <c r="J29" i="13"/>
  <c r="I29" i="13"/>
  <c r="H29" i="13"/>
  <c r="K29" i="12"/>
  <c r="J29" i="12"/>
  <c r="I29" i="12"/>
  <c r="H29" i="12"/>
  <c r="H29" i="4"/>
  <c r="H40" i="4" l="1"/>
  <c r="K40" i="13"/>
  <c r="J40" i="13"/>
  <c r="I40" i="13"/>
  <c r="H40" i="13"/>
  <c r="H40" i="12"/>
  <c r="I40" i="12"/>
  <c r="J40" i="12"/>
  <c r="K40" i="12"/>
  <c r="H21" i="4"/>
  <c r="H13" i="4"/>
  <c r="D36" i="4" l="1"/>
  <c r="J36" i="4" s="1"/>
  <c r="C36" i="4"/>
  <c r="I36" i="4" s="1"/>
  <c r="D33" i="4"/>
  <c r="C33" i="4"/>
  <c r="D31" i="4"/>
  <c r="J31" i="4" s="1"/>
  <c r="C31" i="4"/>
  <c r="I31" i="4" s="1"/>
  <c r="D29" i="4"/>
  <c r="J29" i="4" s="1"/>
  <c r="C29" i="4"/>
  <c r="I29" i="4" s="1"/>
  <c r="K29" i="4" s="1"/>
  <c r="D28" i="4"/>
  <c r="J28" i="4" s="1"/>
  <c r="C28" i="4"/>
  <c r="I28" i="4" s="1"/>
  <c r="D26" i="4"/>
  <c r="C26" i="4"/>
  <c r="D20" i="4"/>
  <c r="J20" i="4" s="1"/>
  <c r="K20" i="4" s="1"/>
  <c r="D16" i="4"/>
  <c r="C16" i="4"/>
  <c r="K28" i="4" l="1"/>
  <c r="K31" i="4"/>
  <c r="K36" i="4"/>
  <c r="H32" i="4"/>
  <c r="H27" i="4" l="1"/>
  <c r="E31" i="14" l="1"/>
  <c r="E18" i="14"/>
  <c r="K19" i="13"/>
  <c r="J19" i="13"/>
  <c r="I19" i="13"/>
  <c r="H19" i="13"/>
  <c r="J19" i="12"/>
  <c r="I19" i="12"/>
  <c r="H19" i="12"/>
  <c r="K19" i="12" l="1"/>
  <c r="E22" i="14"/>
  <c r="K23" i="13"/>
  <c r="J23" i="13"/>
  <c r="I23" i="13"/>
  <c r="H23" i="13"/>
  <c r="H19" i="4" l="1"/>
  <c r="D19" i="4"/>
  <c r="J19" i="4" s="1"/>
  <c r="C19" i="4"/>
  <c r="I19" i="4" s="1"/>
  <c r="K19" i="4" l="1"/>
  <c r="H42" i="4"/>
  <c r="E20" i="14" l="1"/>
  <c r="K21" i="13"/>
  <c r="J21" i="13"/>
  <c r="I21" i="13"/>
  <c r="H21" i="13"/>
  <c r="K21" i="12"/>
  <c r="J21" i="12"/>
  <c r="I21" i="12"/>
  <c r="H21" i="12"/>
  <c r="H35" i="4" l="1"/>
  <c r="D35" i="4"/>
  <c r="J35" i="4" s="1"/>
  <c r="C35" i="4"/>
  <c r="I35" i="4" s="1"/>
  <c r="K35" i="4" l="1"/>
  <c r="H24" i="4"/>
  <c r="D24" i="4"/>
  <c r="J24" i="4" s="1"/>
  <c r="C24" i="4"/>
  <c r="I24" i="4" s="1"/>
  <c r="K24" i="4" s="1"/>
  <c r="L28" i="13" l="1"/>
  <c r="J23" i="4" l="1"/>
  <c r="I23" i="4"/>
  <c r="H23" i="4"/>
  <c r="E6" i="15"/>
  <c r="E8" i="15" s="1"/>
  <c r="E8" i="14"/>
  <c r="E16" i="14"/>
  <c r="E27" i="14"/>
  <c r="E39" i="14"/>
  <c r="J32" i="13"/>
  <c r="I32" i="13"/>
  <c r="H32" i="13"/>
  <c r="J30" i="13"/>
  <c r="I30" i="13"/>
  <c r="H30" i="13"/>
  <c r="J27" i="13"/>
  <c r="K27" i="13" s="1"/>
  <c r="I27" i="13"/>
  <c r="H27" i="13"/>
  <c r="J14" i="13"/>
  <c r="I14" i="13"/>
  <c r="H14" i="13"/>
  <c r="J13" i="13"/>
  <c r="I13" i="13"/>
  <c r="H13" i="13"/>
  <c r="J12" i="13"/>
  <c r="I12" i="13"/>
  <c r="K12" i="13" s="1"/>
  <c r="H12" i="13"/>
  <c r="J9" i="13"/>
  <c r="I9" i="13"/>
  <c r="H9" i="13"/>
  <c r="J32" i="12"/>
  <c r="K32" i="12" s="1"/>
  <c r="I32" i="12"/>
  <c r="H32" i="12"/>
  <c r="K23" i="12"/>
  <c r="J23" i="12"/>
  <c r="I23" i="12"/>
  <c r="H23" i="12"/>
  <c r="K17" i="12"/>
  <c r="K23" i="4" l="1"/>
  <c r="K13" i="13"/>
  <c r="H45" i="13"/>
  <c r="K45" i="13"/>
  <c r="K32" i="13"/>
  <c r="K14" i="13"/>
  <c r="K30" i="13"/>
  <c r="K9" i="13"/>
  <c r="K47" i="13" l="1"/>
  <c r="K49" i="13"/>
  <c r="J12" i="4"/>
  <c r="H12" i="4"/>
  <c r="C12" i="4"/>
  <c r="I12" i="4" s="1"/>
  <c r="K12" i="4" l="1"/>
  <c r="H7" i="20"/>
  <c r="I11" i="20" s="1"/>
  <c r="E11" i="14"/>
  <c r="J12" i="12"/>
  <c r="I12" i="12"/>
  <c r="H12" i="12"/>
  <c r="H45" i="12" s="1"/>
  <c r="K12" i="12" l="1"/>
  <c r="K45" i="12" s="1"/>
  <c r="K50" i="12" s="1"/>
  <c r="K48" i="12" l="1"/>
  <c r="J7" i="4"/>
  <c r="I7" i="4"/>
  <c r="H7" i="4"/>
  <c r="C9" i="4"/>
  <c r="D9" i="4"/>
  <c r="C11" i="4"/>
  <c r="D11" i="4"/>
  <c r="D45" i="4" s="1"/>
  <c r="C13" i="4"/>
  <c r="I13" i="4" s="1"/>
  <c r="D13" i="4"/>
  <c r="J13" i="4" s="1"/>
  <c r="C15" i="4"/>
  <c r="I15" i="4" s="1"/>
  <c r="D15" i="4"/>
  <c r="J15" i="4" s="1"/>
  <c r="C17" i="4"/>
  <c r="D17" i="4"/>
  <c r="C21" i="4"/>
  <c r="I21" i="4" s="1"/>
  <c r="D21" i="4"/>
  <c r="J21" i="4" s="1"/>
  <c r="C27" i="4"/>
  <c r="I27" i="4" s="1"/>
  <c r="D27" i="4"/>
  <c r="J27" i="4" s="1"/>
  <c r="C30" i="4"/>
  <c r="D30" i="4"/>
  <c r="C32" i="4"/>
  <c r="I32" i="4" s="1"/>
  <c r="D32" i="4"/>
  <c r="J32" i="4" s="1"/>
  <c r="C39" i="4"/>
  <c r="D39" i="4"/>
  <c r="C40" i="4"/>
  <c r="I40" i="4" s="1"/>
  <c r="D40" i="4"/>
  <c r="J40" i="4" s="1"/>
  <c r="C42" i="4"/>
  <c r="I42" i="4" s="1"/>
  <c r="D42" i="4"/>
  <c r="J42" i="4" s="1"/>
  <c r="C43" i="4"/>
  <c r="I43" i="4" s="1"/>
  <c r="D43" i="4"/>
  <c r="J43" i="4" s="1"/>
  <c r="C44" i="4"/>
  <c r="D44" i="4"/>
  <c r="K7" i="4" l="1"/>
  <c r="K43" i="4"/>
  <c r="K40" i="4"/>
  <c r="K32" i="4"/>
  <c r="K27" i="4"/>
  <c r="K13" i="4"/>
  <c r="K42" i="4"/>
  <c r="K21" i="4"/>
  <c r="K15" i="4"/>
  <c r="C45" i="4"/>
  <c r="K30" i="12"/>
  <c r="J30" i="12"/>
  <c r="I30" i="12"/>
  <c r="G30" i="4"/>
  <c r="F30" i="4"/>
  <c r="H30" i="12" l="1"/>
  <c r="E29" i="14"/>
  <c r="J30" i="4" l="1"/>
  <c r="I30" i="4"/>
  <c r="H30" i="4"/>
  <c r="K30" i="4" l="1"/>
  <c r="J33" i="4"/>
  <c r="I33" i="4"/>
  <c r="H33" i="4"/>
  <c r="K33" i="4" l="1"/>
  <c r="E36" i="14"/>
  <c r="E26" i="14"/>
  <c r="K27" i="12"/>
  <c r="J27" i="12"/>
  <c r="I27" i="12"/>
  <c r="H27" i="12"/>
  <c r="E44" i="14" l="1"/>
  <c r="J14" i="4"/>
  <c r="I14" i="4"/>
  <c r="H14" i="4"/>
  <c r="K14" i="4" l="1"/>
  <c r="H9" i="4"/>
  <c r="H11" i="4" l="1"/>
  <c r="H45" i="4" s="1"/>
  <c r="C11" i="20" l="1"/>
  <c r="E11" i="20"/>
  <c r="D11" i="20"/>
  <c r="E8" i="20"/>
  <c r="E9" i="20"/>
  <c r="E10" i="20"/>
  <c r="E7" i="20"/>
  <c r="C10" i="20"/>
  <c r="C7" i="20"/>
  <c r="E44" i="4" l="1"/>
  <c r="E43" i="4"/>
  <c r="E41" i="4"/>
  <c r="E38" i="4"/>
  <c r="E37" i="4"/>
  <c r="E36" i="4"/>
  <c r="E35" i="4"/>
  <c r="E34" i="4"/>
  <c r="E32" i="4"/>
  <c r="E31" i="4"/>
  <c r="E30" i="4"/>
  <c r="E29" i="4"/>
  <c r="E28" i="4"/>
  <c r="E25" i="4"/>
  <c r="E24" i="4"/>
  <c r="E23" i="4"/>
  <c r="E22" i="4"/>
  <c r="E21" i="4"/>
  <c r="E20" i="4"/>
  <c r="E19" i="4"/>
  <c r="E18" i="4"/>
  <c r="E16" i="4"/>
  <c r="E15" i="4"/>
  <c r="E14" i="4"/>
  <c r="E12" i="4"/>
  <c r="I11" i="4"/>
  <c r="E10" i="4"/>
  <c r="I9" i="4"/>
  <c r="J9" i="4"/>
  <c r="E8" i="4"/>
  <c r="E7" i="4"/>
  <c r="E40" i="4" l="1"/>
  <c r="E26" i="4"/>
  <c r="E13" i="4"/>
  <c r="E42" i="4"/>
  <c r="E11" i="4"/>
  <c r="J11" i="4"/>
  <c r="K11" i="4" s="1"/>
  <c r="K9" i="4"/>
  <c r="E27" i="4"/>
  <c r="E39" i="4"/>
  <c r="E17" i="4"/>
  <c r="K17" i="4" s="1"/>
  <c r="E33" i="4"/>
  <c r="E9" i="4"/>
  <c r="K45" i="4" l="1"/>
  <c r="I49" i="4"/>
  <c r="E45" i="4"/>
  <c r="I48" i="4" l="1"/>
  <c r="C8" i="15" l="1"/>
  <c r="D12" i="15" s="1"/>
  <c r="C44" i="14"/>
  <c r="E48" i="14" s="1"/>
  <c r="D44" i="13"/>
  <c r="E44" i="13" s="1"/>
  <c r="E43" i="13"/>
  <c r="C42" i="13"/>
  <c r="C45" i="13" s="1"/>
  <c r="D41" i="13"/>
  <c r="E41" i="13" s="1"/>
  <c r="E40" i="13"/>
  <c r="D39" i="13"/>
  <c r="E39" i="13" s="1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K17" i="13" s="1"/>
  <c r="E16" i="13"/>
  <c r="E15" i="13"/>
  <c r="E14" i="13"/>
  <c r="E13" i="13"/>
  <c r="E12" i="13"/>
  <c r="E11" i="13"/>
  <c r="E10" i="13"/>
  <c r="E9" i="13"/>
  <c r="E8" i="13"/>
  <c r="E7" i="13"/>
  <c r="D44" i="12"/>
  <c r="D45" i="12" s="1"/>
  <c r="C44" i="12"/>
  <c r="C45" i="12" s="1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45" i="12" l="1"/>
  <c r="D45" i="13"/>
  <c r="E45" i="13" s="1"/>
  <c r="E42" i="13"/>
  <c r="E44" i="12"/>
</calcChain>
</file>

<file path=xl/sharedStrings.xml><?xml version="1.0" encoding="utf-8"?>
<sst xmlns="http://schemas.openxmlformats.org/spreadsheetml/2006/main" count="452" uniqueCount="180">
  <si>
    <t>LVsV lkslkbZVh Qkj vYVªk iwvj ,.M lksly osyQs;j] fcgkj] iVuk</t>
  </si>
  <si>
    <t xml:space="preserve">ftyk dk uke </t>
  </si>
  <si>
    <t>fo'ks"k /kVd</t>
  </si>
  <si>
    <t>Araria</t>
  </si>
  <si>
    <t>Arwal</t>
  </si>
  <si>
    <t>Aurangabad</t>
  </si>
  <si>
    <t>Banka</t>
  </si>
  <si>
    <t>Begusarai</t>
  </si>
  <si>
    <t>Bhagalpur</t>
  </si>
  <si>
    <t>Bhojpur</t>
  </si>
  <si>
    <t>Buxar</t>
  </si>
  <si>
    <t>Darbhanga</t>
  </si>
  <si>
    <t>Gaya</t>
  </si>
  <si>
    <t>Gopalganj</t>
  </si>
  <si>
    <t>Jamui</t>
  </si>
  <si>
    <t>Jehanabad</t>
  </si>
  <si>
    <t>Kaimur</t>
  </si>
  <si>
    <t>Katihar</t>
  </si>
  <si>
    <t>Khagaria</t>
  </si>
  <si>
    <t>Kishanganj</t>
  </si>
  <si>
    <t>Lakhisarai</t>
  </si>
  <si>
    <t>Madhepura</t>
  </si>
  <si>
    <t>Madhubani</t>
  </si>
  <si>
    <t>Munger</t>
  </si>
  <si>
    <t>Muzaffarpur</t>
  </si>
  <si>
    <t>Nalanda</t>
  </si>
  <si>
    <t>Nawada</t>
  </si>
  <si>
    <t>Patna</t>
  </si>
  <si>
    <t>Purnea</t>
  </si>
  <si>
    <t>Rohtas</t>
  </si>
  <si>
    <t>Saharsa</t>
  </si>
  <si>
    <t>Samastipur</t>
  </si>
  <si>
    <t>Saran</t>
  </si>
  <si>
    <t>Sheikhpura</t>
  </si>
  <si>
    <t>Sheohar</t>
  </si>
  <si>
    <t>Sitamarhi</t>
  </si>
  <si>
    <t>Siwan</t>
  </si>
  <si>
    <t>Supaul</t>
  </si>
  <si>
    <t>Vaishali</t>
  </si>
  <si>
    <t>¼fo'ks"k ?kVd½</t>
  </si>
  <si>
    <t>¼lkekU; ?kVd½</t>
  </si>
  <si>
    <t>East Champaran</t>
  </si>
  <si>
    <t>West Champaran</t>
  </si>
  <si>
    <t>Ø0</t>
  </si>
  <si>
    <t>ftyk dk uke</t>
  </si>
  <si>
    <t>ARARIA</t>
  </si>
  <si>
    <t>ARWAL</t>
  </si>
  <si>
    <t>AURANGABAD</t>
  </si>
  <si>
    <t>BANKA</t>
  </si>
  <si>
    <t>BEGUSARAI</t>
  </si>
  <si>
    <t>BHAGALPUR</t>
  </si>
  <si>
    <t>BHOJPUR</t>
  </si>
  <si>
    <t>BUXAR</t>
  </si>
  <si>
    <t>DARBHANGA</t>
  </si>
  <si>
    <t>EAST CHAMPARAN</t>
  </si>
  <si>
    <t>GAYA</t>
  </si>
  <si>
    <t>GOPALGANJ</t>
  </si>
  <si>
    <t xml:space="preserve">JAMUI </t>
  </si>
  <si>
    <t>JEHANABAD</t>
  </si>
  <si>
    <t>KAIMUR</t>
  </si>
  <si>
    <t>KATIHAR</t>
  </si>
  <si>
    <t>KHAGARIA</t>
  </si>
  <si>
    <t>KISHANGANJ</t>
  </si>
  <si>
    <t>LAKHISARAI</t>
  </si>
  <si>
    <t>MADHEPURA</t>
  </si>
  <si>
    <t>MADHUBANI</t>
  </si>
  <si>
    <t>MUNGER</t>
  </si>
  <si>
    <t>MUZAFFARPUR</t>
  </si>
  <si>
    <t>NALANDA</t>
  </si>
  <si>
    <t>NAWADA</t>
  </si>
  <si>
    <t>PATNA</t>
  </si>
  <si>
    <t>PURNIA</t>
  </si>
  <si>
    <t>ROHTAS</t>
  </si>
  <si>
    <t>SAHARSA</t>
  </si>
  <si>
    <t>SAMASTIPUR</t>
  </si>
  <si>
    <t>SARAN</t>
  </si>
  <si>
    <t>SHEIKHPURA</t>
  </si>
  <si>
    <t>SHEOHAR</t>
  </si>
  <si>
    <t>SITAMARHI</t>
  </si>
  <si>
    <t>SIWAN</t>
  </si>
  <si>
    <t>SUPAUL</t>
  </si>
  <si>
    <t>VAISHALI</t>
  </si>
  <si>
    <t>WEST CHAMPARAN</t>
  </si>
  <si>
    <t>dqy vkoafVr jkf’k</t>
  </si>
  <si>
    <t>Status of UC</t>
  </si>
  <si>
    <t>Ø0
l0</t>
  </si>
  <si>
    <t>ftyk 
dk uke</t>
  </si>
  <si>
    <t>iVuk</t>
  </si>
  <si>
    <t>lokZxh.k fodkl lfefr] Hkxorh cS".kksa ,ikVZesaUV] if'pe cksfjax jksM] fudV iapeq[kh guqeku eafnj] iVuk&amp;1</t>
  </si>
  <si>
    <t>x;k</t>
  </si>
  <si>
    <t>bdksfHkd bHkkjeaVy dUlyVsUlh fodkl lsUVj] 278 usg: uxj] iVuk&amp;13</t>
  </si>
  <si>
    <t>iwf.kZ;k</t>
  </si>
  <si>
    <t>feyh ,tqds'ku ,.M osyQs;j lkslkbZVh] turk gSV] ih0vks0 dUgS;kcjh] ftyk fd'kuxat</t>
  </si>
  <si>
    <t>eqt¶Qjiqj</t>
  </si>
  <si>
    <t>lsok ladYi ,oa fodkl
 lfefr] lkgw jksM] eqt¶QjiqjA</t>
  </si>
  <si>
    <t>Hkkxyiqj</t>
  </si>
  <si>
    <t>o`)k vkJe ¼lgkjk½ lapkyu djus okyh laLFkk dk uke@  irk</t>
  </si>
  <si>
    <t>lkekU; ?kVd ds vUrxZr fodyakx Nk=o`fÙk esa dqy vkoafVr jkf'k</t>
  </si>
  <si>
    <t xml:space="preserve">fo'ks"k ?kVd  ds vUrxZr fodyakx Nk=o`fÙk esa dqy vkoafVr jkf'k 
</t>
  </si>
  <si>
    <t xml:space="preserve">fodykax Nk=o`fÙk esa 
dqy vkoafVr jkf'k                  ¼:0 esa½    </t>
  </si>
  <si>
    <t>Total Transferred Amount</t>
  </si>
  <si>
    <t xml:space="preserve">lkekU; ?kVd ds vUrxZr fodyakxtuksa ds d`f=e vax ,oa midj.k gsrq dqy vkoafVr jkf'k
 </t>
  </si>
  <si>
    <t xml:space="preserve">fo'ks"k ?kVd ds vUrxZr fodyakxtuksa ds d`f=e vax ,oa midj.k gsrq dqy vkoafVr jkf'k
 </t>
  </si>
  <si>
    <t>fodykaxtuksa ds d`f=e vax ,oa midj.k gsrq dqy vkoafVr jkf'k 
        ¼:0 esa½</t>
  </si>
  <si>
    <r>
      <t xml:space="preserve">lkekftd lqj{kk ,oa fu%'kDrrk funs'kky;] lekt dY;k.k foHkkx] fcgkj }kjk lapkfyr lEcy </t>
    </r>
    <r>
      <rPr>
        <b/>
        <sz val="12"/>
        <rFont val="Kruti Dev 010"/>
      </rPr>
      <t>;kstuk</t>
    </r>
    <r>
      <rPr>
        <b/>
        <sz val="12"/>
        <color indexed="8"/>
        <rFont val="Kruti Dev 010"/>
      </rPr>
      <t xml:space="preserve"> ¼lkekU; ?kVd½ vUrxZr foRrh; o"kZ 2014&amp;15 esa fodykax losZ] izek.khdj.k ,oa izf'k{k.k gsrq ftyksa dks vkoafVr jkf'k dk fooj.k</t>
    </r>
  </si>
  <si>
    <t xml:space="preserve">losZ izek.khdj.k ,oa izf'k{k.k gsrq dqy vkoafVr jkf'k
                 ¼:0 esa½ </t>
  </si>
  <si>
    <t xml:space="preserve"> ,d foRrh; o"kZ esa dh tkusokyh vkoafVr jkf’k</t>
  </si>
  <si>
    <t xml:space="preserve">
Total Transferred Amount
</t>
  </si>
  <si>
    <t>zØ-la-</t>
  </si>
  <si>
    <t>lkekU; ?kVd</t>
  </si>
  <si>
    <t>dqy 'ks"k</t>
  </si>
  <si>
    <t>dqy O;;</t>
  </si>
  <si>
    <r>
      <rPr>
        <b/>
        <sz val="12"/>
        <color indexed="8"/>
        <rFont val="Kruti Dev 010"/>
      </rPr>
      <t>O;; jkf'k</t>
    </r>
    <r>
      <rPr>
        <b/>
        <sz val="12"/>
        <color indexed="8"/>
        <rFont val="Times New Roman"/>
        <family val="1"/>
      </rPr>
      <t xml:space="preserve">
(Amount Utilized)</t>
    </r>
  </si>
  <si>
    <r>
      <rPr>
        <b/>
        <sz val="12"/>
        <color indexed="8"/>
        <rFont val="Kruti Dev 010"/>
      </rPr>
      <t xml:space="preserve"> 'ks"k jkf'k</t>
    </r>
    <r>
      <rPr>
        <b/>
        <sz val="12"/>
        <color indexed="8"/>
        <rFont val="Times New Roman"/>
        <family val="1"/>
      </rPr>
      <t xml:space="preserve">
(Balance Amount)</t>
    </r>
  </si>
  <si>
    <t>jktdh; ewd cf/kj vkoklh; e/; fo|ky;</t>
  </si>
  <si>
    <t>jktdh; us=ghu mPp fo|ky;</t>
  </si>
  <si>
    <t>dqy jkf'k</t>
  </si>
  <si>
    <t>Ø0 la0</t>
  </si>
  <si>
    <r>
      <t xml:space="preserve">lkekftd lqj{kk ,oa fu%'kDrrk funs'kky;] lekt dY;k.k foHkkx] fcgkj }kjk lapkfyr lEcy </t>
    </r>
    <r>
      <rPr>
        <b/>
        <sz val="14"/>
        <rFont val="Kruti Dev 010"/>
      </rPr>
      <t xml:space="preserve">;kstuk </t>
    </r>
    <r>
      <rPr>
        <b/>
        <sz val="14"/>
        <color indexed="8"/>
        <rFont val="Kruti Dev 010"/>
      </rPr>
      <t xml:space="preserve">vUrxZr foRrh; o"kZ 2014&amp;15 esa fodykax Nk=o`fr gsrq ftyksa dks vkoafVr jkf'k dk fooj.k
                                               ¼jkf'k :Ik;s esaA½    </t>
    </r>
  </si>
  <si>
    <r>
      <t xml:space="preserve">          State of Bihar Plan: </t>
    </r>
    <r>
      <rPr>
        <b/>
        <sz val="16"/>
        <color indexed="8"/>
        <rFont val="Kruti Dev 010"/>
      </rPr>
      <t>eq[;ea=h lkekftd lqj{kk ;kstuk</t>
    </r>
    <r>
      <rPr>
        <b/>
        <sz val="16"/>
        <color indexed="8"/>
        <rFont val="Calibri"/>
        <family val="2"/>
        <scheme val="minor"/>
      </rPr>
      <t>,</t>
    </r>
    <r>
      <rPr>
        <b/>
        <sz val="16"/>
        <color indexed="8"/>
        <rFont val="Kruti Dev 010"/>
      </rPr>
      <t xml:space="preserve"> 2014&amp;15             
</t>
    </r>
    <r>
      <rPr>
        <b/>
        <i/>
        <sz val="16"/>
        <color indexed="8"/>
        <rFont val="Kruti Dev 010"/>
      </rPr>
      <t>eq[;ea=h fodykax l'kfDrdj.k ;kstuk ¼lEcy½</t>
    </r>
    <r>
      <rPr>
        <b/>
        <sz val="16"/>
        <color indexed="8"/>
        <rFont val="Times New Roman"/>
        <family val="1"/>
      </rPr>
      <t>:</t>
    </r>
    <r>
      <rPr>
        <b/>
        <i/>
        <sz val="16"/>
        <color indexed="8"/>
        <rFont val="Kruti Dev 010"/>
      </rPr>
      <t xml:space="preserve"> </t>
    </r>
    <r>
      <rPr>
        <b/>
        <sz val="16"/>
        <color indexed="8"/>
        <rFont val="Kruti Dev 010"/>
      </rPr>
      <t xml:space="preserve">fodykax Nk=o`fr 
                                         </t>
    </r>
    <r>
      <rPr>
        <b/>
        <sz val="14"/>
        <color indexed="8"/>
        <rFont val="Kruti Dev 010"/>
      </rPr>
      <t xml:space="preserve">                                                                     </t>
    </r>
  </si>
  <si>
    <r>
      <t xml:space="preserve">lkekftd lqj{kk ,oa fu%'kDrrk funs'kky;] lekt dY;k.k foHkkx] fcgkj }kjk lapkfyr </t>
    </r>
    <r>
      <rPr>
        <b/>
        <sz val="14"/>
        <rFont val="Kruti Dev 010"/>
      </rPr>
      <t xml:space="preserve">lEcy ;kstuk </t>
    </r>
    <r>
      <rPr>
        <b/>
        <sz val="14"/>
        <color indexed="8"/>
        <rFont val="Kruti Dev 010"/>
      </rPr>
      <t xml:space="preserve">vUrxZr foRrh; o"kZ 2014&amp;15 esa fodykaxtuksa ds 
d`f=e vax ,oa midj.k gsrq ftyksa dks vkoafVr jkf'k dk fooj.k
                                                  ¼jkf'k :Ik;s esaA½ </t>
    </r>
  </si>
  <si>
    <r>
      <t xml:space="preserve">          State of Bihar Plan: </t>
    </r>
    <r>
      <rPr>
        <b/>
        <sz val="16"/>
        <color indexed="8"/>
        <rFont val="Kruti Dev 010"/>
      </rPr>
      <t>eq[;ea=h lkekftd lqj{kk ;kstuk</t>
    </r>
    <r>
      <rPr>
        <b/>
        <sz val="16"/>
        <color indexed="8"/>
        <rFont val="Calibri"/>
        <family val="2"/>
        <scheme val="minor"/>
      </rPr>
      <t>,</t>
    </r>
    <r>
      <rPr>
        <b/>
        <sz val="16"/>
        <color indexed="8"/>
        <rFont val="Kruti Dev 010"/>
      </rPr>
      <t xml:space="preserve"> 2014&amp;15              
</t>
    </r>
    <r>
      <rPr>
        <b/>
        <i/>
        <sz val="16"/>
        <color indexed="8"/>
        <rFont val="Kruti Dev 010"/>
      </rPr>
      <t>eq[;ea=h fodykax l'kfDrdj.k ;kstuk ¼lEcy½</t>
    </r>
    <r>
      <rPr>
        <b/>
        <sz val="16"/>
        <color indexed="8"/>
        <rFont val="Times New Roman"/>
        <family val="1"/>
      </rPr>
      <t>:</t>
    </r>
    <r>
      <rPr>
        <b/>
        <i/>
        <sz val="16"/>
        <color indexed="8"/>
        <rFont val="Kruti Dev 010"/>
      </rPr>
      <t xml:space="preserve"> </t>
    </r>
    <r>
      <rPr>
        <b/>
        <sz val="16"/>
        <color indexed="8"/>
        <rFont val="Kruti Dev 010"/>
      </rPr>
      <t xml:space="preserve">fodykaxtuksa ds d`f=e vax ,oa midj.k                                         </t>
    </r>
    <r>
      <rPr>
        <b/>
        <sz val="14"/>
        <color indexed="8"/>
        <rFont val="Kruti Dev 010"/>
      </rPr>
      <t xml:space="preserve">                                                                        </t>
    </r>
  </si>
  <si>
    <r>
      <t xml:space="preserve">          State of Bihar Plan: </t>
    </r>
    <r>
      <rPr>
        <b/>
        <sz val="16"/>
        <color indexed="8"/>
        <rFont val="Kruti Dev 010"/>
      </rPr>
      <t>eq[;ea=h lkekftd lqj{kk ;kstuk</t>
    </r>
    <r>
      <rPr>
        <b/>
        <sz val="16"/>
        <color indexed="8"/>
        <rFont val="Calibri"/>
        <family val="2"/>
        <scheme val="minor"/>
      </rPr>
      <t>,</t>
    </r>
    <r>
      <rPr>
        <b/>
        <sz val="16"/>
        <color indexed="8"/>
        <rFont val="Kruti Dev 010"/>
      </rPr>
      <t xml:space="preserve"> 2014&amp;15              
</t>
    </r>
    <r>
      <rPr>
        <b/>
        <i/>
        <sz val="16"/>
        <color indexed="8"/>
        <rFont val="Kruti Dev 010"/>
      </rPr>
      <t>eq[;ea=h fodykax l'kfDrdj.k ;kstuk ¼lEcy½</t>
    </r>
    <r>
      <rPr>
        <b/>
        <sz val="16"/>
        <color indexed="8"/>
        <rFont val="Times New Roman"/>
        <family val="1"/>
      </rPr>
      <t>:</t>
    </r>
    <r>
      <rPr>
        <b/>
        <i/>
        <sz val="16"/>
        <color indexed="8"/>
        <rFont val="Kruti Dev 010"/>
      </rPr>
      <t xml:space="preserve"> </t>
    </r>
    <r>
      <rPr>
        <b/>
        <sz val="16"/>
        <color indexed="8"/>
        <rFont val="Kruti Dev 010"/>
      </rPr>
      <t xml:space="preserve">fodykax losZ] izek.khdj.k ,oa izf'k{k.k                                        </t>
    </r>
    <r>
      <rPr>
        <b/>
        <sz val="14"/>
        <color indexed="8"/>
        <rFont val="Kruti Dev 010"/>
      </rPr>
      <t xml:space="preserve">                                                                        </t>
    </r>
  </si>
  <si>
    <t xml:space="preserve"> fo'ks"k fo|ky; ds mRØe.k gsrq lEcy ;kstuk ds lkekU; ?kVd vUrxZr ftyksa dks vkoafVr jkf’k </t>
  </si>
  <si>
    <r>
      <t xml:space="preserve">          State of Bihar Plan: </t>
    </r>
    <r>
      <rPr>
        <b/>
        <sz val="16"/>
        <color indexed="8"/>
        <rFont val="Kruti Dev 010"/>
      </rPr>
      <t>eq[;ea=h lkekftd lqj{kk ;kstuk</t>
    </r>
    <r>
      <rPr>
        <b/>
        <sz val="16"/>
        <color indexed="8"/>
        <rFont val="Calibri"/>
        <family val="2"/>
        <scheme val="minor"/>
      </rPr>
      <t>,</t>
    </r>
    <r>
      <rPr>
        <b/>
        <sz val="16"/>
        <color indexed="8"/>
        <rFont val="Kruti Dev 010"/>
      </rPr>
      <t xml:space="preserve"> 2014&amp;15              
</t>
    </r>
    <r>
      <rPr>
        <b/>
        <i/>
        <sz val="16"/>
        <color indexed="8"/>
        <rFont val="Kruti Dev 010"/>
      </rPr>
      <t>eq[;ea=h fodykax l'kfDrdj.k ;kstuk ¼lEcy½</t>
    </r>
    <r>
      <rPr>
        <b/>
        <sz val="16"/>
        <color indexed="8"/>
        <rFont val="Times New Roman"/>
        <family val="1"/>
      </rPr>
      <t>:</t>
    </r>
    <r>
      <rPr>
        <b/>
        <i/>
        <sz val="16"/>
        <color indexed="8"/>
        <rFont val="Kruti Dev 010"/>
      </rPr>
      <t xml:space="preserve"> </t>
    </r>
    <r>
      <rPr>
        <b/>
        <sz val="16"/>
        <color indexed="8"/>
        <rFont val="Kruti Dev 010"/>
      </rPr>
      <t xml:space="preserve">fo'ks"k fo|ky; dk mRØe.k                                       </t>
    </r>
    <r>
      <rPr>
        <b/>
        <sz val="14"/>
        <color indexed="8"/>
        <rFont val="Kruti Dev 010"/>
      </rPr>
      <t xml:space="preserve">                                                                        </t>
    </r>
  </si>
  <si>
    <r>
      <t xml:space="preserve">          State of Bihar Plan: </t>
    </r>
    <r>
      <rPr>
        <b/>
        <sz val="16"/>
        <color indexed="8"/>
        <rFont val="Kruti Dev 010"/>
      </rPr>
      <t>eq[;ea=h lkekftd lqj{kk ;kstuk</t>
    </r>
    <r>
      <rPr>
        <b/>
        <sz val="16"/>
        <color indexed="8"/>
        <rFont val="Calibri"/>
        <family val="2"/>
        <scheme val="minor"/>
      </rPr>
      <t>,</t>
    </r>
    <r>
      <rPr>
        <b/>
        <sz val="16"/>
        <color indexed="8"/>
        <rFont val="Kruti Dev 010"/>
      </rPr>
      <t xml:space="preserve"> 2014&amp;15              
</t>
    </r>
    <r>
      <rPr>
        <b/>
        <i/>
        <sz val="16"/>
        <color indexed="8"/>
        <rFont val="Kruti Dev 010"/>
      </rPr>
      <t>eq[;ea=h fodykax l'kfDrdj.k ;kstuk ¼lEcy½</t>
    </r>
    <r>
      <rPr>
        <b/>
        <sz val="16"/>
        <color indexed="8"/>
        <rFont val="Times New Roman"/>
        <family val="1"/>
      </rPr>
      <t>:</t>
    </r>
    <r>
      <rPr>
        <b/>
        <i/>
        <sz val="16"/>
        <color indexed="8"/>
        <rFont val="Kruti Dev 010"/>
      </rPr>
      <t xml:space="preserve"> </t>
    </r>
    <r>
      <rPr>
        <b/>
        <sz val="16"/>
        <color indexed="8"/>
        <rFont val="Kruti Dev 010"/>
      </rPr>
      <t xml:space="preserve">ekufld fodykaxtuksa ds fy, fnokdkyhu fo|ky; ¼peu½                                       </t>
    </r>
    <r>
      <rPr>
        <b/>
        <sz val="14"/>
        <color indexed="8"/>
        <rFont val="Kruti Dev 010"/>
      </rPr>
      <t xml:space="preserve">                                                                        </t>
    </r>
  </si>
  <si>
    <r>
      <t xml:space="preserve">lkekftd lqj{kk ,oa fu%'kDrrk funs'kky;] lekt dY;k.k foHkkx] fcgkj }kjk lapkfyr </t>
    </r>
    <r>
      <rPr>
        <b/>
        <sz val="14"/>
        <rFont val="Kruti Dev 010"/>
      </rPr>
      <t>lEcy ;kstuk</t>
    </r>
    <r>
      <rPr>
        <b/>
        <sz val="14"/>
        <color indexed="8"/>
        <rFont val="Kruti Dev 010"/>
      </rPr>
      <t xml:space="preserve"> ¼lkekU; ?kVd½ vUrxZr foRrh; o"kZ 2014&amp;15 esa ekufld fodykaxtuksa ds fy, fnokdkyhu fo|ky; ¼peu½  gsrq ftyksa dks vkoafVr jkf'k dk fooj.k</t>
    </r>
  </si>
  <si>
    <r>
      <rPr>
        <b/>
        <sz val="12"/>
        <color indexed="8"/>
        <rFont val="Kruti Dev 010"/>
      </rPr>
      <t>O;; jkf'k</t>
    </r>
    <r>
      <rPr>
        <b/>
        <sz val="11"/>
        <color indexed="8"/>
        <rFont val="Kruti Dev 010"/>
      </rPr>
      <t xml:space="preserve">
</t>
    </r>
    <r>
      <rPr>
        <b/>
        <sz val="10"/>
        <color indexed="8"/>
        <rFont val="Times New Roman"/>
        <family val="1"/>
      </rPr>
      <t>(Amount Utilized)</t>
    </r>
  </si>
  <si>
    <r>
      <rPr>
        <b/>
        <sz val="12"/>
        <color indexed="8"/>
        <rFont val="Kruti Dev 010"/>
      </rPr>
      <t xml:space="preserve"> 'ks"k jkf'k</t>
    </r>
    <r>
      <rPr>
        <b/>
        <sz val="11"/>
        <color indexed="8"/>
        <rFont val="Kruti Dev 010"/>
      </rPr>
      <t xml:space="preserve">
</t>
    </r>
    <r>
      <rPr>
        <b/>
        <sz val="10"/>
        <color indexed="8"/>
        <rFont val="Times New Roman"/>
        <family val="1"/>
      </rPr>
      <t>(BalanceAmount)</t>
    </r>
  </si>
  <si>
    <t>Total</t>
  </si>
  <si>
    <t>Total Transferred Amount in 2014-15</t>
  </si>
  <si>
    <r>
      <t xml:space="preserve">lkekftd lqj{kk ,oa fu%'kDrrk funs'kky;] lekt dY;k.k foHkkx] fcgkj }kjk lapkfyr </t>
    </r>
    <r>
      <rPr>
        <b/>
        <sz val="14"/>
        <rFont val="Kruti Dev 010"/>
      </rPr>
      <t>lEcy ;kstuk</t>
    </r>
    <r>
      <rPr>
        <b/>
        <sz val="14"/>
        <color indexed="8"/>
        <rFont val="Kruti Dev 010"/>
      </rPr>
      <t xml:space="preserve"> ¼lkekU; ?kVd½ vUrxZr foRrh; o"kZ 2014&amp;15 esa fo'ks"k fo|ky; ds mRØe.k gsrq ftyksa dks vkoafVr jkf'k dk fooj.k</t>
    </r>
  </si>
  <si>
    <t>Amt. mismatchas in Uc it is 2240</t>
  </si>
  <si>
    <t>First Phase not Covered</t>
  </si>
  <si>
    <t>Last Phase not covered</t>
  </si>
  <si>
    <t>Amount to be adjusted</t>
  </si>
  <si>
    <t>Total Adjustment</t>
  </si>
  <si>
    <t>(I)</t>
  </si>
  <si>
    <t>(II)</t>
  </si>
  <si>
    <t>(III)</t>
  </si>
  <si>
    <t>(I+II+III)</t>
  </si>
  <si>
    <r>
      <rPr>
        <sz val="12"/>
        <color indexed="8"/>
        <rFont val="Kruti Dev 010"/>
      </rPr>
      <t>O;; jkf'k</t>
    </r>
    <r>
      <rPr>
        <sz val="12"/>
        <color indexed="8"/>
        <rFont val="Times New Roman"/>
        <family val="1"/>
      </rPr>
      <t xml:space="preserve">
(Amount Utilized)</t>
    </r>
  </si>
  <si>
    <r>
      <rPr>
        <sz val="12"/>
        <color indexed="8"/>
        <rFont val="Kruti Dev 010"/>
      </rPr>
      <t xml:space="preserve"> 'ks"k jkf'k</t>
    </r>
    <r>
      <rPr>
        <sz val="12"/>
        <color indexed="8"/>
        <rFont val="Times New Roman"/>
        <family val="1"/>
      </rPr>
      <t xml:space="preserve">
(Balance Amount)</t>
    </r>
  </si>
  <si>
    <t>From 2 Districts</t>
  </si>
  <si>
    <r>
      <rPr>
        <b/>
        <sz val="14"/>
        <color indexed="8"/>
        <rFont val="Times New Roman"/>
        <family val="1"/>
      </rPr>
      <t>State of Bihar Plan: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Kruti Dev 010"/>
      </rPr>
      <t xml:space="preserve">fcgkj jkT; lkekftd lqj{kk ;kstuk - 
</t>
    </r>
    <r>
      <rPr>
        <b/>
        <i/>
        <sz val="16"/>
        <color indexed="8"/>
        <rFont val="Kruti Dev 010"/>
      </rPr>
      <t xml:space="preserve">o`)k vkJe ¼lgkjk½ dk lapkyu </t>
    </r>
  </si>
  <si>
    <r>
      <t>CENTRAL PLAN: NSAP Scheme -</t>
    </r>
    <r>
      <rPr>
        <b/>
        <sz val="14"/>
        <color indexed="8"/>
        <rFont val="Kruti Dev 010"/>
      </rPr>
      <t xml:space="preserve"> jk"Vªh; ifjokj ykHk ;kstuk </t>
    </r>
  </si>
  <si>
    <t xml:space="preserve">lkekftd lqj{kk ,oa fu%'kDrrk funs'kky;] lekt dY;k.k foHkkx]
fcgkj }kjk lapkfyr lkekftd lqj{kk ;kstukUrXkZr foRrh; o"kZ 2014&amp;15 esa ,u-,l-,-ih- ds vUrxZr ftyksa dks jk"Vªh; ifjokj ykHk ;kstuk dh jkf'k miyC/k djkus dh fooj.kh                           </t>
  </si>
  <si>
    <r>
      <rPr>
        <b/>
        <sz val="14"/>
        <color indexed="8"/>
        <rFont val="Times New Roman"/>
        <family val="1"/>
      </rPr>
      <t xml:space="preserve">State of Bihar Plan: </t>
    </r>
    <r>
      <rPr>
        <b/>
        <sz val="15"/>
        <color indexed="8"/>
        <rFont val="Kruti Dev 010"/>
      </rPr>
      <t>fcgkj jkT; lkekftd lqj{kk ;kstuk</t>
    </r>
    <r>
      <rPr>
        <b/>
        <sz val="16"/>
        <color indexed="8"/>
        <rFont val="Kruti Dev 010"/>
      </rPr>
      <t xml:space="preserve"> - 
</t>
    </r>
    <r>
      <rPr>
        <b/>
        <i/>
        <sz val="16"/>
        <color indexed="8"/>
        <rFont val="Kruti Dev 010"/>
      </rPr>
      <t>eq[;ea=h ifjokj ykHk ;kstuk 2014&amp;15</t>
    </r>
  </si>
  <si>
    <t>lkekftd lqj{kk ,oa fu%'kDrrk funs'kky;]
lekt dY;k.k foHkkx] fcgkj }kjk lapkfyr
fcgkj jkT; lkekftd lqj{kk ;kstukUrXkZr
 foRrh; o"kZ 2014&amp;15 esa ftyksa dks eq[;ea=h ifjokj ykHk ;kstuk dh jkf'k miyC/k djkus dh fooj.kh</t>
  </si>
  <si>
    <t>PURNEA</t>
  </si>
  <si>
    <r>
      <rPr>
        <b/>
        <sz val="14"/>
        <color indexed="8"/>
        <rFont val="Times New Roman"/>
        <family val="1"/>
      </rPr>
      <t>State of Bihar Plan: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Kruti Dev 010"/>
      </rPr>
      <t xml:space="preserve">fcgkj jkT; lkekftd lqj{kk ;kstuk - 
</t>
    </r>
    <r>
      <rPr>
        <b/>
        <i/>
        <sz val="16"/>
        <color indexed="8"/>
        <rFont val="Kruti Dev 010"/>
      </rPr>
      <t>fcgkj 'krkCnh dq"B dY;k.k ;kstuk 2014&amp;15</t>
    </r>
  </si>
  <si>
    <t>lkekftd lqj{kk ,oa fu%'kDrrk funs'kky;] lekt dY;k.k foHkkx] fcgkj }kjk lapkfyr  fcgkj jkT; lkekftd lqj{kk ;kstukUrXkZr foRrh; o"kZ 2014&amp;15 esa ftyksa dks fcgkj 'krkCnh dq"B dY;k.k ;kstuk dh jkf'k miyC/k djkus dh fooj.kh</t>
  </si>
  <si>
    <t>JAMUI</t>
  </si>
  <si>
    <t>Amount Adjusted</t>
  </si>
  <si>
    <t>From 13 Districts</t>
  </si>
  <si>
    <t>From 25 Districts</t>
  </si>
  <si>
    <r>
      <rPr>
        <b/>
        <sz val="12"/>
        <color indexed="8"/>
        <rFont val="Kruti Dev 010"/>
      </rPr>
      <t xml:space="preserve">
O;; jkf'k</t>
    </r>
    <r>
      <rPr>
        <b/>
        <sz val="12"/>
        <color indexed="8"/>
        <rFont val="Times New Roman"/>
        <family val="1"/>
      </rPr>
      <t xml:space="preserve">
</t>
    </r>
  </si>
  <si>
    <t xml:space="preserve"> vkoafVr jkf’k</t>
  </si>
  <si>
    <t xml:space="preserve"> vkoafVr jkf’k 
     </t>
  </si>
  <si>
    <r>
      <t xml:space="preserve">
</t>
    </r>
    <r>
      <rPr>
        <b/>
        <sz val="12"/>
        <color indexed="8"/>
        <rFont val="Kruti Dev 010"/>
      </rPr>
      <t xml:space="preserve"> 'ks"k jkf'k</t>
    </r>
    <r>
      <rPr>
        <b/>
        <sz val="12"/>
        <color indexed="8"/>
        <rFont val="Times New Roman"/>
        <family val="1"/>
      </rPr>
      <t xml:space="preserve">
</t>
    </r>
  </si>
  <si>
    <t>From 1 Districts</t>
  </si>
  <si>
    <t>From 3 District</t>
  </si>
  <si>
    <t>From 7 Districts</t>
  </si>
  <si>
    <t>From 31 Districts</t>
  </si>
  <si>
    <t>From 11 Districts</t>
  </si>
  <si>
    <t>From 27 Districts</t>
  </si>
  <si>
    <t>From 6 Districts</t>
  </si>
  <si>
    <t>3700000 is indicated as balance amount in UC</t>
  </si>
  <si>
    <t>135000 is indicated in UC</t>
  </si>
  <si>
    <t>5023 mention in UC</t>
  </si>
  <si>
    <t>z</t>
  </si>
  <si>
    <t>lkekftd lqj{kk ,oa fu%'kDrrk funs'kky;] lekt dY;k.k foHkkx] fcgkj }kjk lapkfyr jkT; lkekftd lqj{kk ;kstukUrXkZr foÙkh; o"kZ 2014&amp;15 ds fy;s ftykssa dks  o`)k vkJe ¼lgkjk½ lapkyu gsrq jkf'k miyC/k djkus dh fooj.kh</t>
  </si>
  <si>
    <t xml:space="preserve">Total </t>
  </si>
  <si>
    <t>From 23 Districts</t>
  </si>
  <si>
    <t>(I)+(II)</t>
  </si>
  <si>
    <t>(I)+(II)+(III)</t>
  </si>
  <si>
    <t>(I+II)</t>
  </si>
  <si>
    <t xml:space="preserve">From 13 Districts </t>
  </si>
  <si>
    <t xml:space="preserve">vkoafVr jkf'k 
¼:0 esa½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</si>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</sst>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(* #,##0.00_);_(* \(#,##0.00\);_(* &quot;-&quot;??_);_(@_)"/>
  </numFmts>
  <fonts count="64" x14ac:knownFonts="1">
    <font>
      <sz val="11"/>
      <color theme="1"/>
      <name val="Calibri"/>
      <family val="2"/>
      <scheme val="minor"/>
    </font>
    <font>
      <b/>
      <sz val="14"/>
      <color indexed="8"/>
      <name val="Kruti Dev 01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Kruti Dev 010"/>
    </font>
    <font>
      <b/>
      <sz val="12"/>
      <color indexed="8"/>
      <name val="Kruti Dev 010"/>
    </font>
    <font>
      <b/>
      <sz val="16"/>
      <color indexed="8"/>
      <name val="Kruti Dev 010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indexed="8"/>
      <name val="Bookman Old Style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Bookman Old Style"/>
      <family val="1"/>
    </font>
    <font>
      <sz val="11"/>
      <color indexed="8"/>
      <name val="Trebuchet MS"/>
      <family val="2"/>
    </font>
    <font>
      <sz val="11"/>
      <color theme="1"/>
      <name val="Kruti Dev 010"/>
    </font>
    <font>
      <b/>
      <sz val="12"/>
      <name val="Kruti Dev 010"/>
    </font>
    <font>
      <b/>
      <sz val="12"/>
      <color theme="1"/>
      <name val="Kruti Dev 010"/>
    </font>
    <font>
      <b/>
      <sz val="14"/>
      <name val="Kruti Dev 010"/>
    </font>
    <font>
      <b/>
      <sz val="10"/>
      <color indexed="8"/>
      <name val="Times New Roman"/>
      <family val="1"/>
    </font>
    <font>
      <sz val="11"/>
      <name val="Trebuchet MS"/>
      <family val="2"/>
    </font>
    <font>
      <sz val="11"/>
      <name val="Bookman Old Style"/>
      <family val="1"/>
    </font>
    <font>
      <sz val="11"/>
      <name val="Times New Roman"/>
      <family val="1"/>
    </font>
    <font>
      <sz val="12"/>
      <color theme="0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i/>
      <sz val="16"/>
      <color indexed="8"/>
      <name val="Kruti Dev 010"/>
    </font>
    <font>
      <b/>
      <i/>
      <sz val="14"/>
      <color indexed="8"/>
      <name val="Kruti Dev 010"/>
    </font>
    <font>
      <b/>
      <sz val="11"/>
      <color theme="1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Bookman Old Style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Kruti Dev 010"/>
    </font>
    <font>
      <b/>
      <sz val="16"/>
      <color indexed="8"/>
      <name val="Calibri"/>
      <family val="2"/>
      <scheme val="minor"/>
    </font>
    <font>
      <sz val="12"/>
      <color indexed="8"/>
      <name val="Kruti Dev 01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name val="Trebuchet MS"/>
      <family val="2"/>
    </font>
    <font>
      <sz val="12"/>
      <name val="Calibri"/>
      <family val="2"/>
      <scheme val="minor"/>
    </font>
    <font>
      <b/>
      <sz val="15"/>
      <color indexed="8"/>
      <name val="Kruti Dev 010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Calibri"/>
      <family val="2"/>
      <scheme val="minor"/>
    </font>
    <font>
      <sz val="11"/>
      <color theme="0"/>
      <name val="Bookman Old Style"/>
      <family val="1"/>
    </font>
    <font>
      <sz val="11"/>
      <color theme="0"/>
      <name val="Trebuchet MS"/>
      <family val="2"/>
    </font>
    <font>
      <b/>
      <sz val="11"/>
      <color theme="1"/>
      <name val="Bookman Old Style"/>
      <family val="1"/>
    </font>
    <font>
      <sz val="11"/>
      <color theme="1"/>
      <name val="Trebuchet MS"/>
      <family val="2"/>
    </font>
    <font>
      <sz val="11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1"/>
      <color theme="1"/>
      <name val="Kruti Dev 010"/>
    </font>
    <font>
      <b/>
      <sz val="8"/>
      <color indexed="8"/>
      <name val="Calibri"/>
      <family val="2"/>
      <scheme val="minor"/>
    </font>
    <font>
      <sz val="9"/>
      <color indexed="8"/>
      <name val="Bookman Old Style"/>
      <family val="1"/>
    </font>
    <font>
      <b/>
      <sz val="11"/>
      <color theme="1"/>
      <name val="Baskerville Old Face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000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6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1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0" fillId="0" borderId="0" xfId="0" applyFont="1" applyFill="1" applyAlignment="1"/>
    <xf numFmtId="0" fontId="6" fillId="0" borderId="1" xfId="0" applyFont="1" applyBorder="1" applyAlignment="1">
      <alignment horizontal="center" vertical="center"/>
    </xf>
    <xf numFmtId="0" fontId="0" fillId="0" borderId="0" xfId="0" applyBorder="1"/>
    <xf numFmtId="0" fontId="25" fillId="0" borderId="1" xfId="0" applyFont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 horizontal="left"/>
    </xf>
    <xf numFmtId="0" fontId="25" fillId="0" borderId="1" xfId="0" applyFont="1" applyBorder="1" applyAlignment="1">
      <alignment horizontal="left" vertical="top" wrapText="1" indent="2"/>
    </xf>
    <xf numFmtId="0" fontId="0" fillId="0" borderId="2" xfId="0" applyBorder="1" applyAlignment="1">
      <alignment horizontal="center" vertical="center" wrapText="1"/>
    </xf>
    <xf numFmtId="43" fontId="0" fillId="0" borderId="1" xfId="1" applyFont="1" applyBorder="1" applyAlignment="1">
      <alignment vertical="center" wrapText="1"/>
    </xf>
    <xf numFmtId="43" fontId="0" fillId="0" borderId="32" xfId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43" fontId="0" fillId="0" borderId="7" xfId="1" applyFont="1" applyBorder="1" applyAlignment="1">
      <alignment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quotePrefix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43" fontId="21" fillId="0" borderId="1" xfId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43" fontId="0" fillId="0" borderId="0" xfId="1" applyFont="1"/>
    <xf numFmtId="43" fontId="4" fillId="0" borderId="19" xfId="1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45" xfId="0" quotePrefix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 wrapText="1"/>
    </xf>
    <xf numFmtId="43" fontId="0" fillId="3" borderId="1" xfId="1" applyFont="1" applyFill="1" applyBorder="1" applyAlignment="1">
      <alignment vertical="center" wrapText="1"/>
    </xf>
    <xf numFmtId="43" fontId="0" fillId="3" borderId="7" xfId="1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43" fontId="41" fillId="0" borderId="1" xfId="1" applyFont="1" applyBorder="1" applyAlignment="1">
      <alignment horizontal="right" vertical="center"/>
    </xf>
    <xf numFmtId="0" fontId="42" fillId="0" borderId="1" xfId="0" applyFont="1" applyBorder="1" applyAlignment="1">
      <alignment horizontal="center" vertical="top" wrapText="1"/>
    </xf>
    <xf numFmtId="0" fontId="40" fillId="0" borderId="1" xfId="0" applyFont="1" applyBorder="1" applyAlignment="1">
      <alignment horizontal="center"/>
    </xf>
    <xf numFmtId="43" fontId="0" fillId="3" borderId="6" xfId="1" applyFont="1" applyFill="1" applyBorder="1" applyAlignment="1">
      <alignment vertical="center" wrapText="1"/>
    </xf>
    <xf numFmtId="43" fontId="0" fillId="3" borderId="1" xfId="0" applyNumberFormat="1" applyFill="1" applyBorder="1" applyAlignment="1">
      <alignment vertical="center" wrapText="1"/>
    </xf>
    <xf numFmtId="43" fontId="0" fillId="3" borderId="7" xfId="0" applyNumberFormat="1" applyFill="1" applyBorder="1" applyAlignment="1">
      <alignment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43" fontId="17" fillId="3" borderId="6" xfId="1" applyFont="1" applyFill="1" applyBorder="1" applyAlignment="1">
      <alignment horizontal="center" vertical="center" wrapText="1"/>
    </xf>
    <xf numFmtId="43" fontId="21" fillId="0" borderId="1" xfId="1" applyFont="1" applyFill="1" applyBorder="1" applyAlignment="1">
      <alignment horizontal="right" vertical="center" wrapText="1"/>
    </xf>
    <xf numFmtId="43" fontId="17" fillId="0" borderId="1" xfId="1" applyFont="1" applyFill="1" applyBorder="1" applyAlignment="1">
      <alignment horizontal="right" vertical="center" wrapText="1"/>
    </xf>
    <xf numFmtId="43" fontId="17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43" fontId="17" fillId="3" borderId="1" xfId="1" applyFont="1" applyFill="1" applyBorder="1" applyAlignment="1">
      <alignment horizontal="right" vertical="center" wrapText="1"/>
    </xf>
    <xf numFmtId="43" fontId="21" fillId="3" borderId="1" xfId="1" applyFont="1" applyFill="1" applyBorder="1" applyAlignment="1">
      <alignment horizontal="right" vertical="center" wrapText="1"/>
    </xf>
    <xf numFmtId="43" fontId="21" fillId="3" borderId="1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0" fillId="0" borderId="1" xfId="0" applyBorder="1"/>
    <xf numFmtId="0" fontId="25" fillId="0" borderId="6" xfId="0" applyFont="1" applyBorder="1" applyAlignment="1">
      <alignment horizontal="left" vertical="center" wrapText="1" indent="2"/>
    </xf>
    <xf numFmtId="0" fontId="25" fillId="0" borderId="7" xfId="0" applyFont="1" applyBorder="1" applyAlignment="1">
      <alignment horizontal="left" vertical="top" wrapText="1" indent="2"/>
    </xf>
    <xf numFmtId="43" fontId="17" fillId="0" borderId="7" xfId="1" applyFont="1" applyFill="1" applyBorder="1" applyAlignment="1">
      <alignment horizontal="center" vertical="center" wrapText="1"/>
    </xf>
    <xf numFmtId="0" fontId="0" fillId="0" borderId="7" xfId="0" applyBorder="1"/>
    <xf numFmtId="0" fontId="42" fillId="0" borderId="2" xfId="0" applyFont="1" applyBorder="1" applyAlignment="1">
      <alignment horizontal="center" vertical="top" wrapText="1"/>
    </xf>
    <xf numFmtId="0" fontId="42" fillId="0" borderId="7" xfId="0" applyFont="1" applyBorder="1" applyAlignment="1">
      <alignment horizontal="center" vertical="top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center"/>
    </xf>
    <xf numFmtId="43" fontId="41" fillId="0" borderId="2" xfId="0" applyNumberFormat="1" applyFont="1" applyBorder="1"/>
    <xf numFmtId="0" fontId="1" fillId="0" borderId="6" xfId="0" applyFont="1" applyBorder="1" applyAlignment="1">
      <alignment horizontal="center" vertical="top" wrapText="1"/>
    </xf>
    <xf numFmtId="0" fontId="31" fillId="3" borderId="1" xfId="0" applyFont="1" applyFill="1" applyBorder="1" applyAlignment="1">
      <alignment horizontal="left" vertical="center" wrapText="1"/>
    </xf>
    <xf numFmtId="43" fontId="17" fillId="3" borderId="1" xfId="1" applyFont="1" applyFill="1" applyBorder="1" applyAlignment="1">
      <alignment horizontal="center" vertical="center" wrapText="1"/>
    </xf>
    <xf numFmtId="43" fontId="17" fillId="3" borderId="7" xfId="1" applyFont="1" applyFill="1" applyBorder="1" applyAlignment="1">
      <alignment horizontal="center" vertical="center" wrapText="1"/>
    </xf>
    <xf numFmtId="43" fontId="41" fillId="3" borderId="6" xfId="1" applyFont="1" applyFill="1" applyBorder="1"/>
    <xf numFmtId="43" fontId="41" fillId="3" borderId="7" xfId="0" applyNumberFormat="1" applyFont="1" applyFill="1" applyBorder="1"/>
    <xf numFmtId="0" fontId="41" fillId="0" borderId="7" xfId="0" applyFont="1" applyBorder="1"/>
    <xf numFmtId="0" fontId="0" fillId="2" borderId="6" xfId="0" applyFill="1" applyBorder="1" applyAlignment="1">
      <alignment vertical="center" wrapText="1"/>
    </xf>
    <xf numFmtId="43" fontId="21" fillId="3" borderId="2" xfId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3" fontId="0" fillId="0" borderId="0" xfId="0" applyNumberFormat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43" fontId="21" fillId="3" borderId="7" xfId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3" fontId="0" fillId="0" borderId="33" xfId="1" applyFont="1" applyBorder="1" applyAlignment="1">
      <alignment vertical="center" wrapText="1"/>
    </xf>
    <xf numFmtId="43" fontId="34" fillId="0" borderId="44" xfId="1" applyFont="1" applyFill="1" applyBorder="1" applyAlignment="1">
      <alignment vertical="center" wrapText="1"/>
    </xf>
    <xf numFmtId="43" fontId="13" fillId="0" borderId="52" xfId="1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43" fontId="21" fillId="3" borderId="8" xfId="1" applyFont="1" applyFill="1" applyBorder="1" applyAlignment="1">
      <alignment horizontal="center" vertical="center" wrapText="1"/>
    </xf>
    <xf numFmtId="43" fontId="41" fillId="3" borderId="8" xfId="1" applyFont="1" applyFill="1" applyBorder="1" applyAlignment="1">
      <alignment horizontal="center" vertical="center"/>
    </xf>
    <xf numFmtId="43" fontId="41" fillId="3" borderId="9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43" fontId="31" fillId="3" borderId="6" xfId="1" applyFont="1" applyFill="1" applyBorder="1" applyAlignment="1">
      <alignment horizontal="center" vertical="center" wrapText="1"/>
    </xf>
    <xf numFmtId="43" fontId="3" fillId="3" borderId="1" xfId="1" applyFont="1" applyFill="1" applyBorder="1" applyAlignment="1">
      <alignment horizontal="center" vertical="center" wrapText="1"/>
    </xf>
    <xf numFmtId="43" fontId="3" fillId="3" borderId="1" xfId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43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3" fontId="31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3" fontId="0" fillId="0" borderId="0" xfId="0" applyNumberFormat="1"/>
    <xf numFmtId="0" fontId="16" fillId="0" borderId="1" xfId="0" quotePrefix="1" applyFont="1" applyFill="1" applyBorder="1" applyAlignment="1">
      <alignment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0" fillId="3" borderId="7" xfId="0" applyNumberFormat="1" applyFill="1" applyBorder="1" applyAlignment="1">
      <alignment vertical="center" wrapText="1"/>
    </xf>
    <xf numFmtId="164" fontId="0" fillId="3" borderId="1" xfId="0" applyNumberFormat="1" applyFill="1" applyBorder="1" applyAlignment="1">
      <alignment vertical="center" wrapText="1"/>
    </xf>
    <xf numFmtId="43" fontId="0" fillId="4" borderId="1" xfId="0" applyNumberFormat="1" applyFill="1" applyBorder="1" applyAlignment="1">
      <alignment vertical="center" wrapText="1"/>
    </xf>
    <xf numFmtId="43" fontId="0" fillId="4" borderId="7" xfId="0" applyNumberFormat="1" applyFill="1" applyBorder="1" applyAlignment="1">
      <alignment vertical="center" wrapText="1"/>
    </xf>
    <xf numFmtId="0" fontId="17" fillId="2" borderId="1" xfId="0" applyFont="1" applyFill="1" applyBorder="1" applyAlignment="1">
      <alignment horizontal="left" vertical="center" wrapText="1"/>
    </xf>
    <xf numFmtId="43" fontId="41" fillId="2" borderId="7" xfId="0" applyNumberFormat="1" applyFont="1" applyFill="1" applyBorder="1"/>
    <xf numFmtId="43" fontId="41" fillId="0" borderId="7" xfId="0" applyNumberFormat="1" applyFont="1" applyBorder="1"/>
    <xf numFmtId="164" fontId="45" fillId="3" borderId="1" xfId="0" applyNumberFormat="1" applyFont="1" applyFill="1" applyBorder="1" applyAlignment="1">
      <alignment horizontal="center" vertical="center" wrapText="1"/>
    </xf>
    <xf numFmtId="43" fontId="0" fillId="2" borderId="1" xfId="1" applyFont="1" applyFill="1" applyBorder="1" applyAlignment="1">
      <alignment vertical="center" wrapText="1"/>
    </xf>
    <xf numFmtId="43" fontId="0" fillId="2" borderId="6" xfId="1" applyFont="1" applyFill="1" applyBorder="1" applyAlignment="1">
      <alignment vertical="center" wrapText="1"/>
    </xf>
    <xf numFmtId="43" fontId="0" fillId="2" borderId="1" xfId="0" applyNumberFormat="1" applyFill="1" applyBorder="1" applyAlignment="1">
      <alignment vertical="center" wrapText="1"/>
    </xf>
    <xf numFmtId="43" fontId="0" fillId="2" borderId="7" xfId="0" applyNumberForma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64" fontId="0" fillId="2" borderId="7" xfId="0" applyNumberFormat="1" applyFill="1" applyBorder="1" applyAlignment="1">
      <alignment vertical="center" wrapText="1"/>
    </xf>
    <xf numFmtId="43" fontId="0" fillId="2" borderId="7" xfId="1" applyFont="1" applyFill="1" applyBorder="1" applyAlignment="1">
      <alignment vertical="center" wrapText="1"/>
    </xf>
    <xf numFmtId="43" fontId="3" fillId="2" borderId="1" xfId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45" fillId="2" borderId="1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6" fillId="0" borderId="6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3" fontId="21" fillId="3" borderId="7" xfId="1" applyFont="1" applyFill="1" applyBorder="1" applyAlignment="1">
      <alignment horizontal="center" vertical="center" wrapText="1"/>
    </xf>
    <xf numFmtId="0" fontId="41" fillId="0" borderId="6" xfId="0" applyFont="1" applyBorder="1"/>
    <xf numFmtId="0" fontId="13" fillId="0" borderId="0" xfId="0" applyFont="1"/>
    <xf numFmtId="43" fontId="0" fillId="0" borderId="24" xfId="0" applyNumberFormat="1" applyBorder="1"/>
    <xf numFmtId="43" fontId="0" fillId="0" borderId="33" xfId="0" applyNumberFormat="1" applyBorder="1"/>
    <xf numFmtId="0" fontId="4" fillId="0" borderId="2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3" fontId="21" fillId="3" borderId="53" xfId="1" applyFont="1" applyFill="1" applyBorder="1" applyAlignment="1">
      <alignment horizontal="center" vertical="center"/>
    </xf>
    <xf numFmtId="0" fontId="25" fillId="0" borderId="36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43" fontId="21" fillId="0" borderId="7" xfId="1" applyFont="1" applyBorder="1" applyAlignment="1">
      <alignment horizontal="center" vertical="center"/>
    </xf>
    <xf numFmtId="0" fontId="39" fillId="0" borderId="0" xfId="0" applyFont="1" applyFill="1" applyAlignment="1">
      <alignment horizontal="center"/>
    </xf>
    <xf numFmtId="0" fontId="19" fillId="0" borderId="0" xfId="0" applyFont="1"/>
    <xf numFmtId="0" fontId="21" fillId="0" borderId="0" xfId="0" applyFont="1" applyFill="1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43" fontId="3" fillId="3" borderId="6" xfId="1" applyFont="1" applyFill="1" applyBorder="1" applyAlignment="1">
      <alignment horizontal="right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43" fontId="3" fillId="3" borderId="6" xfId="1" applyFont="1" applyFill="1" applyBorder="1" applyAlignment="1">
      <alignment horizontal="center" vertical="center" wrapText="1"/>
    </xf>
    <xf numFmtId="43" fontId="3" fillId="3" borderId="7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3" fontId="31" fillId="3" borderId="7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3" fontId="3" fillId="2" borderId="6" xfId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45" fillId="3" borderId="7" xfId="0" applyNumberFormat="1" applyFont="1" applyFill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top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43" fontId="21" fillId="0" borderId="7" xfId="1" applyFont="1" applyFill="1" applyBorder="1" applyAlignment="1">
      <alignment horizontal="center" vertical="center" wrapText="1"/>
    </xf>
    <xf numFmtId="0" fontId="47" fillId="0" borderId="6" xfId="0" applyFont="1" applyBorder="1"/>
    <xf numFmtId="0" fontId="47" fillId="0" borderId="1" xfId="0" applyFont="1" applyBorder="1"/>
    <xf numFmtId="0" fontId="47" fillId="0" borderId="2" xfId="0" applyFont="1" applyBorder="1"/>
    <xf numFmtId="0" fontId="47" fillId="0" borderId="7" xfId="0" applyFont="1" applyBorder="1"/>
    <xf numFmtId="43" fontId="47" fillId="3" borderId="6" xfId="1" applyFont="1" applyFill="1" applyBorder="1"/>
    <xf numFmtId="43" fontId="47" fillId="3" borderId="1" xfId="1" applyFont="1" applyFill="1" applyBorder="1"/>
    <xf numFmtId="43" fontId="47" fillId="3" borderId="2" xfId="0" applyNumberFormat="1" applyFont="1" applyFill="1" applyBorder="1"/>
    <xf numFmtId="43" fontId="47" fillId="3" borderId="6" xfId="0" applyNumberFormat="1" applyFont="1" applyFill="1" applyBorder="1"/>
    <xf numFmtId="43" fontId="47" fillId="3" borderId="1" xfId="0" applyNumberFormat="1" applyFont="1" applyFill="1" applyBorder="1"/>
    <xf numFmtId="43" fontId="47" fillId="3" borderId="7" xfId="0" applyNumberFormat="1" applyFont="1" applyFill="1" applyBorder="1"/>
    <xf numFmtId="43" fontId="47" fillId="3" borderId="2" xfId="1" applyFont="1" applyFill="1" applyBorder="1"/>
    <xf numFmtId="0" fontId="47" fillId="3" borderId="6" xfId="0" applyFont="1" applyFill="1" applyBorder="1"/>
    <xf numFmtId="0" fontId="47" fillId="3" borderId="1" xfId="0" applyFont="1" applyFill="1" applyBorder="1"/>
    <xf numFmtId="43" fontId="47" fillId="3" borderId="7" xfId="1" applyFont="1" applyFill="1" applyBorder="1"/>
    <xf numFmtId="43" fontId="47" fillId="2" borderId="6" xfId="1" applyFont="1" applyFill="1" applyBorder="1"/>
    <xf numFmtId="43" fontId="47" fillId="2" borderId="1" xfId="1" applyFont="1" applyFill="1" applyBorder="1"/>
    <xf numFmtId="43" fontId="47" fillId="2" borderId="2" xfId="1" applyFont="1" applyFill="1" applyBorder="1"/>
    <xf numFmtId="43" fontId="47" fillId="2" borderId="7" xfId="1" applyFont="1" applyFill="1" applyBorder="1"/>
    <xf numFmtId="0" fontId="47" fillId="0" borderId="16" xfId="0" applyFont="1" applyBorder="1"/>
    <xf numFmtId="0" fontId="47" fillId="0" borderId="14" xfId="0" applyFont="1" applyBorder="1"/>
    <xf numFmtId="0" fontId="47" fillId="0" borderId="15" xfId="0" applyFont="1" applyBorder="1"/>
    <xf numFmtId="0" fontId="47" fillId="0" borderId="10" xfId="0" applyFont="1" applyBorder="1"/>
    <xf numFmtId="43" fontId="3" fillId="3" borderId="2" xfId="1" applyFont="1" applyFill="1" applyBorder="1" applyAlignment="1">
      <alignment horizontal="center" vertical="center"/>
    </xf>
    <xf numFmtId="43" fontId="13" fillId="0" borderId="33" xfId="0" applyNumberFormat="1" applyFont="1" applyBorder="1"/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39" fillId="0" borderId="0" xfId="0" applyFont="1" applyFill="1" applyAlignment="1">
      <alignment horizontal="right"/>
    </xf>
    <xf numFmtId="0" fontId="39" fillId="0" borderId="0" xfId="0" applyFont="1" applyFill="1" applyAlignment="1">
      <alignment horizontal="right" vertical="top"/>
    </xf>
    <xf numFmtId="0" fontId="16" fillId="0" borderId="12" xfId="0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3" fontId="41" fillId="3" borderId="12" xfId="1" applyFont="1" applyFill="1" applyBorder="1"/>
    <xf numFmtId="43" fontId="41" fillId="3" borderId="15" xfId="0" applyNumberFormat="1" applyFont="1" applyFill="1" applyBorder="1"/>
    <xf numFmtId="0" fontId="17" fillId="3" borderId="14" xfId="0" applyFont="1" applyFill="1" applyBorder="1" applyAlignment="1">
      <alignment horizontal="center" vertical="center" wrapText="1"/>
    </xf>
    <xf numFmtId="43" fontId="21" fillId="3" borderId="14" xfId="1" applyFont="1" applyFill="1" applyBorder="1" applyAlignment="1">
      <alignment horizontal="center" vertical="center" wrapText="1"/>
    </xf>
    <xf numFmtId="43" fontId="41" fillId="3" borderId="14" xfId="1" applyFont="1" applyFill="1" applyBorder="1" applyAlignment="1">
      <alignment horizontal="right" vertical="center"/>
    </xf>
    <xf numFmtId="43" fontId="13" fillId="0" borderId="24" xfId="0" applyNumberFormat="1" applyFont="1" applyBorder="1"/>
    <xf numFmtId="0" fontId="13" fillId="0" borderId="57" xfId="0" applyFont="1" applyBorder="1" applyAlignment="1">
      <alignment horizontal="center"/>
    </xf>
    <xf numFmtId="0" fontId="16" fillId="0" borderId="3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/>
    </xf>
    <xf numFmtId="0" fontId="25" fillId="3" borderId="47" xfId="0" applyFont="1" applyFill="1" applyBorder="1" applyAlignment="1">
      <alignment horizontal="center" vertical="center"/>
    </xf>
    <xf numFmtId="43" fontId="21" fillId="3" borderId="6" xfId="1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43" fontId="7" fillId="0" borderId="8" xfId="0" applyNumberFormat="1" applyFont="1" applyBorder="1" applyAlignment="1">
      <alignment vertical="center" wrapText="1"/>
    </xf>
    <xf numFmtId="43" fontId="11" fillId="3" borderId="7" xfId="0" applyNumberFormat="1" applyFont="1" applyFill="1" applyBorder="1" applyAlignment="1">
      <alignment vertical="center" wrapText="1"/>
    </xf>
    <xf numFmtId="43" fontId="49" fillId="3" borderId="6" xfId="1" applyFont="1" applyFill="1" applyBorder="1"/>
    <xf numFmtId="43" fontId="49" fillId="3" borderId="7" xfId="0" applyNumberFormat="1" applyFont="1" applyFill="1" applyBorder="1"/>
    <xf numFmtId="0" fontId="16" fillId="0" borderId="8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3" fontId="18" fillId="0" borderId="2" xfId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43" fontId="18" fillId="3" borderId="2" xfId="1" applyFont="1" applyFill="1" applyBorder="1" applyAlignment="1">
      <alignment horizontal="center" vertical="center" wrapText="1"/>
    </xf>
    <xf numFmtId="43" fontId="17" fillId="3" borderId="7" xfId="0" applyNumberFormat="1" applyFont="1" applyFill="1" applyBorder="1" applyAlignment="1">
      <alignment horizontal="center" vertical="center" wrapText="1"/>
    </xf>
    <xf numFmtId="43" fontId="18" fillId="3" borderId="6" xfId="1" applyFont="1" applyFill="1" applyBorder="1" applyAlignment="1">
      <alignment horizontal="center" vertical="center" wrapText="1"/>
    </xf>
    <xf numFmtId="43" fontId="18" fillId="3" borderId="7" xfId="0" applyNumberFormat="1" applyFont="1" applyFill="1" applyBorder="1" applyAlignment="1">
      <alignment horizontal="center" vertical="center" wrapText="1"/>
    </xf>
    <xf numFmtId="43" fontId="17" fillId="0" borderId="6" xfId="1" applyFont="1" applyFill="1" applyBorder="1" applyAlignment="1">
      <alignment horizontal="center" vertical="center" wrapText="1"/>
    </xf>
    <xf numFmtId="43" fontId="18" fillId="3" borderId="1" xfId="1" applyFont="1" applyFill="1" applyBorder="1" applyAlignment="1">
      <alignment horizontal="center" vertical="center" wrapText="1"/>
    </xf>
    <xf numFmtId="43" fontId="17" fillId="0" borderId="7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left" vertical="center" wrapText="1"/>
    </xf>
    <xf numFmtId="43" fontId="18" fillId="0" borderId="15" xfId="1" applyFont="1" applyFill="1" applyBorder="1" applyAlignment="1">
      <alignment horizontal="center" vertical="center" wrapText="1"/>
    </xf>
    <xf numFmtId="43" fontId="20" fillId="2" borderId="18" xfId="1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left" vertical="top" wrapText="1"/>
    </xf>
    <xf numFmtId="43" fontId="18" fillId="3" borderId="9" xfId="1" applyFont="1" applyFill="1" applyBorder="1" applyAlignment="1">
      <alignment horizontal="right" wrapText="1"/>
    </xf>
    <xf numFmtId="43" fontId="17" fillId="3" borderId="11" xfId="1" applyFont="1" applyFill="1" applyBorder="1" applyAlignment="1">
      <alignment horizontal="center" vertical="center" wrapText="1"/>
    </xf>
    <xf numFmtId="164" fontId="17" fillId="3" borderId="7" xfId="0" applyNumberFormat="1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left" vertical="center" wrapText="1"/>
    </xf>
    <xf numFmtId="43" fontId="18" fillId="3" borderId="15" xfId="1" applyFont="1" applyFill="1" applyBorder="1" applyAlignment="1">
      <alignment horizontal="center" vertical="center" wrapText="1"/>
    </xf>
    <xf numFmtId="43" fontId="18" fillId="3" borderId="53" xfId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top" wrapText="1"/>
    </xf>
    <xf numFmtId="43" fontId="18" fillId="3" borderId="0" xfId="1" applyFont="1" applyFill="1" applyAlignment="1">
      <alignment horizontal="right" wrapText="1"/>
    </xf>
    <xf numFmtId="43" fontId="18" fillId="3" borderId="34" xfId="1" applyFont="1" applyFill="1" applyBorder="1" applyAlignment="1">
      <alignment horizontal="right" wrapText="1"/>
    </xf>
    <xf numFmtId="43" fontId="18" fillId="3" borderId="16" xfId="1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top" wrapText="1"/>
    </xf>
    <xf numFmtId="43" fontId="18" fillId="0" borderId="15" xfId="1" applyFont="1" applyFill="1" applyBorder="1" applyAlignment="1">
      <alignment horizontal="right" wrapText="1"/>
    </xf>
    <xf numFmtId="0" fontId="3" fillId="0" borderId="56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1" fontId="52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47" fillId="3" borderId="2" xfId="0" applyFont="1" applyFill="1" applyBorder="1"/>
    <xf numFmtId="43" fontId="31" fillId="3" borderId="1" xfId="1" applyFont="1" applyFill="1" applyBorder="1" applyAlignment="1">
      <alignment horizontal="center" vertical="center" wrapText="1"/>
    </xf>
    <xf numFmtId="43" fontId="49" fillId="3" borderId="7" xfId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left" vertical="center" wrapText="1"/>
    </xf>
    <xf numFmtId="43" fontId="16" fillId="3" borderId="9" xfId="1" applyFont="1" applyFill="1" applyBorder="1" applyAlignment="1">
      <alignment horizontal="center" vertical="center" wrapText="1"/>
    </xf>
    <xf numFmtId="43" fontId="31" fillId="3" borderId="1" xfId="1" applyFont="1" applyFill="1" applyBorder="1" applyAlignment="1">
      <alignment horizontal="right" vertical="center" wrapText="1"/>
    </xf>
    <xf numFmtId="43" fontId="31" fillId="3" borderId="7" xfId="1" applyFont="1" applyFill="1" applyBorder="1" applyAlignment="1">
      <alignment horizontal="center" vertical="center" wrapText="1"/>
    </xf>
    <xf numFmtId="43" fontId="17" fillId="2" borderId="7" xfId="0" applyNumberFormat="1" applyFont="1" applyFill="1" applyBorder="1" applyAlignment="1">
      <alignment horizontal="center" vertical="center" wrapText="1"/>
    </xf>
    <xf numFmtId="43" fontId="17" fillId="4" borderId="7" xfId="0" applyNumberFormat="1" applyFont="1" applyFill="1" applyBorder="1" applyAlignment="1">
      <alignment horizontal="center" vertical="center" wrapText="1"/>
    </xf>
    <xf numFmtId="43" fontId="16" fillId="3" borderId="2" xfId="1" applyFont="1" applyFill="1" applyBorder="1" applyAlignment="1">
      <alignment horizontal="center" vertical="center" wrapText="1"/>
    </xf>
    <xf numFmtId="43" fontId="13" fillId="0" borderId="11" xfId="0" applyNumberFormat="1" applyFont="1" applyBorder="1"/>
    <xf numFmtId="0" fontId="13" fillId="0" borderId="23" xfId="0" applyFont="1" applyBorder="1" applyAlignment="1">
      <alignment horizontal="center" vertical="center"/>
    </xf>
    <xf numFmtId="43" fontId="13" fillId="0" borderId="24" xfId="0" applyNumberFormat="1" applyFont="1" applyBorder="1" applyAlignment="1"/>
    <xf numFmtId="0" fontId="14" fillId="0" borderId="38" xfId="0" applyFont="1" applyBorder="1" applyAlignment="1">
      <alignment horizontal="center"/>
    </xf>
    <xf numFmtId="43" fontId="0" fillId="0" borderId="11" xfId="0" applyNumberFormat="1" applyBorder="1"/>
    <xf numFmtId="43" fontId="53" fillId="0" borderId="24" xfId="0" applyNumberFormat="1" applyFont="1" applyFill="1" applyBorder="1" applyAlignment="1">
      <alignment horizontal="center"/>
    </xf>
    <xf numFmtId="43" fontId="13" fillId="0" borderId="7" xfId="0" applyNumberFormat="1" applyFont="1" applyBorder="1"/>
    <xf numFmtId="0" fontId="13" fillId="0" borderId="6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3" fillId="0" borderId="37" xfId="0" applyFont="1" applyBorder="1"/>
    <xf numFmtId="43" fontId="13" fillId="0" borderId="0" xfId="0" applyNumberFormat="1" applyFont="1"/>
    <xf numFmtId="0" fontId="16" fillId="0" borderId="7" xfId="0" quotePrefix="1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center"/>
    </xf>
    <xf numFmtId="0" fontId="16" fillId="0" borderId="6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43" fontId="20" fillId="0" borderId="24" xfId="1" applyFont="1" applyFill="1" applyBorder="1" applyAlignment="1">
      <alignment horizontal="center"/>
    </xf>
    <xf numFmtId="0" fontId="56" fillId="0" borderId="0" xfId="0" applyFont="1" applyFill="1" applyBorder="1" applyAlignment="1">
      <alignment horizontal="right"/>
    </xf>
    <xf numFmtId="0" fontId="57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43" fontId="13" fillId="0" borderId="11" xfId="0" applyNumberFormat="1" applyFont="1" applyBorder="1" applyAlignment="1">
      <alignment vertical="center"/>
    </xf>
    <xf numFmtId="0" fontId="0" fillId="0" borderId="0" xfId="0" applyFont="1" applyBorder="1"/>
    <xf numFmtId="0" fontId="15" fillId="0" borderId="0" xfId="0" applyFont="1" applyFill="1" applyAlignment="1">
      <alignment horizontal="left" vertical="top"/>
    </xf>
    <xf numFmtId="43" fontId="3" fillId="3" borderId="7" xfId="0" applyNumberFormat="1" applyFont="1" applyFill="1" applyBorder="1" applyAlignment="1">
      <alignment horizontal="center" vertical="center"/>
    </xf>
    <xf numFmtId="43" fontId="0" fillId="4" borderId="1" xfId="1" applyFont="1" applyFill="1" applyBorder="1" applyAlignment="1">
      <alignment vertical="center" wrapText="1"/>
    </xf>
    <xf numFmtId="43" fontId="3" fillId="4" borderId="7" xfId="1" applyFont="1" applyFill="1" applyBorder="1" applyAlignment="1">
      <alignment horizontal="center" vertical="center" wrapText="1"/>
    </xf>
    <xf numFmtId="43" fontId="47" fillId="4" borderId="7" xfId="0" applyNumberFormat="1" applyFont="1" applyFill="1" applyBorder="1"/>
    <xf numFmtId="43" fontId="47" fillId="4" borderId="7" xfId="1" applyFont="1" applyFill="1" applyBorder="1"/>
    <xf numFmtId="43" fontId="41" fillId="4" borderId="7" xfId="0" applyNumberFormat="1" applyFont="1" applyFill="1" applyBorder="1"/>
    <xf numFmtId="0" fontId="17" fillId="3" borderId="1" xfId="0" applyFont="1" applyFill="1" applyBorder="1" applyAlignment="1">
      <alignment horizontal="center" vertical="center" wrapText="1"/>
    </xf>
    <xf numFmtId="43" fontId="41" fillId="3" borderId="1" xfId="1" applyFont="1" applyFill="1" applyBorder="1" applyAlignment="1">
      <alignment horizontal="right" vertical="center"/>
    </xf>
    <xf numFmtId="43" fontId="41" fillId="3" borderId="2" xfId="0" applyNumberFormat="1" applyFont="1" applyFill="1" applyBorder="1"/>
    <xf numFmtId="43" fontId="18" fillId="2" borderId="2" xfId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/>
    </xf>
    <xf numFmtId="0" fontId="3" fillId="0" borderId="0" xfId="0" applyFont="1" applyFill="1" applyBorder="1" applyAlignment="1">
      <alignment vertical="center"/>
    </xf>
    <xf numFmtId="0" fontId="31" fillId="2" borderId="0" xfId="0" applyFont="1" applyFill="1"/>
    <xf numFmtId="43" fontId="11" fillId="4" borderId="7" xfId="0" applyNumberFormat="1" applyFont="1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left" vertical="center" wrapText="1"/>
    </xf>
    <xf numFmtId="0" fontId="17" fillId="4" borderId="14" xfId="0" applyFont="1" applyFill="1" applyBorder="1" applyAlignment="1">
      <alignment horizontal="left" vertical="center" wrapText="1"/>
    </xf>
    <xf numFmtId="164" fontId="47" fillId="2" borderId="0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/>
    </xf>
    <xf numFmtId="0" fontId="20" fillId="0" borderId="0" xfId="0" quotePrefix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43" fontId="47" fillId="2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164" fontId="3" fillId="4" borderId="2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 wrapText="1"/>
    </xf>
    <xf numFmtId="43" fontId="41" fillId="4" borderId="1" xfId="0" applyNumberFormat="1" applyFont="1" applyFill="1" applyBorder="1"/>
    <xf numFmtId="0" fontId="31" fillId="4" borderId="1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center" vertical="center" wrapText="1"/>
    </xf>
    <xf numFmtId="43" fontId="61" fillId="0" borderId="0" xfId="0" applyNumberFormat="1" applyFont="1" applyFill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/>
    </xf>
    <xf numFmtId="43" fontId="21" fillId="2" borderId="6" xfId="1" applyFont="1" applyFill="1" applyBorder="1" applyAlignment="1">
      <alignment horizontal="center" vertical="center" wrapText="1"/>
    </xf>
    <xf numFmtId="0" fontId="21" fillId="2" borderId="7" xfId="0" applyNumberFormat="1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43" fontId="62" fillId="0" borderId="0" xfId="0" applyNumberFormat="1" applyFont="1" applyFill="1" applyAlignment="1">
      <alignment horizontal="center"/>
    </xf>
    <xf numFmtId="43" fontId="21" fillId="0" borderId="1" xfId="0" applyNumberFormat="1" applyFont="1" applyFill="1" applyBorder="1" applyAlignment="1">
      <alignment horizontal="center"/>
    </xf>
    <xf numFmtId="0" fontId="26" fillId="0" borderId="18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43" fontId="21" fillId="0" borderId="54" xfId="1" applyFont="1" applyFill="1" applyBorder="1" applyAlignment="1">
      <alignment horizontal="center" vertical="center" wrapText="1"/>
    </xf>
    <xf numFmtId="43" fontId="21" fillId="2" borderId="54" xfId="1" applyFont="1" applyFill="1" applyBorder="1" applyAlignment="1">
      <alignment horizontal="center" vertical="center" wrapText="1"/>
    </xf>
    <xf numFmtId="43" fontId="21" fillId="2" borderId="54" xfId="1" applyFont="1" applyFill="1" applyBorder="1" applyAlignment="1">
      <alignment horizontal="center" vertical="center"/>
    </xf>
    <xf numFmtId="43" fontId="21" fillId="3" borderId="54" xfId="1" applyFont="1" applyFill="1" applyBorder="1" applyAlignment="1">
      <alignment horizontal="center" vertical="center"/>
    </xf>
    <xf numFmtId="43" fontId="21" fillId="3" borderId="59" xfId="1" applyFont="1" applyFill="1" applyBorder="1" applyAlignment="1">
      <alignment horizontal="center" vertical="center"/>
    </xf>
    <xf numFmtId="43" fontId="21" fillId="2" borderId="53" xfId="1" applyFont="1" applyFill="1" applyBorder="1" applyAlignment="1">
      <alignment horizontal="center" vertical="center"/>
    </xf>
    <xf numFmtId="43" fontId="3" fillId="3" borderId="37" xfId="1" applyFont="1" applyFill="1" applyBorder="1" applyAlignment="1">
      <alignment horizontal="center" vertical="center"/>
    </xf>
    <xf numFmtId="0" fontId="3" fillId="3" borderId="33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/>
    </xf>
    <xf numFmtId="43" fontId="4" fillId="0" borderId="18" xfId="1" applyFont="1" applyFill="1" applyBorder="1" applyAlignment="1">
      <alignment horizontal="center" vertical="center"/>
    </xf>
    <xf numFmtId="43" fontId="4" fillId="0" borderId="17" xfId="1" applyFont="1" applyFill="1" applyBorder="1" applyAlignment="1">
      <alignment horizontal="center" vertical="center"/>
    </xf>
    <xf numFmtId="43" fontId="4" fillId="0" borderId="20" xfId="1" applyFont="1" applyFill="1" applyBorder="1" applyAlignment="1">
      <alignment horizontal="center" vertical="center"/>
    </xf>
    <xf numFmtId="43" fontId="21" fillId="0" borderId="0" xfId="0" applyNumberFormat="1" applyFont="1" applyFill="1" applyBorder="1" applyAlignment="1">
      <alignment horizontal="center"/>
    </xf>
    <xf numFmtId="43" fontId="20" fillId="0" borderId="0" xfId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3" fontId="20" fillId="0" borderId="18" xfId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3" fontId="17" fillId="0" borderId="17" xfId="1" applyFont="1" applyFill="1" applyBorder="1" applyAlignment="1">
      <alignment horizontal="center" vertical="center" wrapText="1"/>
    </xf>
    <xf numFmtId="43" fontId="17" fillId="0" borderId="20" xfId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right" vertical="top"/>
    </xf>
    <xf numFmtId="43" fontId="18" fillId="0" borderId="0" xfId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center" vertical="center" wrapText="1"/>
    </xf>
    <xf numFmtId="43" fontId="34" fillId="0" borderId="0" xfId="1" applyFont="1" applyFill="1" applyBorder="1" applyAlignment="1">
      <alignment vertical="center" wrapText="1"/>
    </xf>
    <xf numFmtId="43" fontId="13" fillId="0" borderId="0" xfId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3" fontId="7" fillId="0" borderId="0" xfId="0" applyNumberFormat="1" applyFont="1" applyBorder="1" applyAlignment="1">
      <alignment vertical="center" wrapText="1"/>
    </xf>
    <xf numFmtId="0" fontId="63" fillId="0" borderId="0" xfId="0" applyFont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43" fontId="20" fillId="0" borderId="17" xfId="1" applyFont="1" applyFill="1" applyBorder="1" applyAlignment="1">
      <alignment horizontal="center" vertical="center" wrapText="1"/>
    </xf>
    <xf numFmtId="43" fontId="20" fillId="0" borderId="20" xfId="1" applyFont="1" applyFill="1" applyBorder="1" applyAlignment="1">
      <alignment horizontal="center" vertical="center" wrapText="1"/>
    </xf>
    <xf numFmtId="43" fontId="16" fillId="0" borderId="0" xfId="1" applyFont="1" applyFill="1" applyBorder="1" applyAlignment="1">
      <alignment horizontal="center" vertical="center" wrapText="1"/>
    </xf>
    <xf numFmtId="43" fontId="16" fillId="0" borderId="0" xfId="1" applyFont="1" applyFill="1" applyBorder="1" applyAlignment="1">
      <alignment horizontal="center" vertical="center"/>
    </xf>
    <xf numFmtId="43" fontId="17" fillId="0" borderId="14" xfId="1" applyFont="1" applyFill="1" applyBorder="1" applyAlignment="1">
      <alignment horizontal="center" vertical="center" wrapText="1"/>
    </xf>
    <xf numFmtId="43" fontId="21" fillId="0" borderId="14" xfId="1" applyFont="1" applyFill="1" applyBorder="1" applyAlignment="1">
      <alignment horizontal="center" vertical="center" wrapText="1"/>
    </xf>
    <xf numFmtId="43" fontId="21" fillId="0" borderId="10" xfId="1" applyFont="1" applyBorder="1" applyAlignment="1">
      <alignment horizontal="center" vertical="center"/>
    </xf>
    <xf numFmtId="43" fontId="20" fillId="0" borderId="19" xfId="1" applyFont="1" applyFill="1" applyBorder="1" applyAlignment="1">
      <alignment horizontal="center" vertical="center" wrapText="1"/>
    </xf>
    <xf numFmtId="43" fontId="20" fillId="0" borderId="19" xfId="1" applyFont="1" applyBorder="1" applyAlignment="1">
      <alignment horizontal="center" vertical="center"/>
    </xf>
    <xf numFmtId="43" fontId="20" fillId="0" borderId="20" xfId="1" applyFont="1" applyBorder="1" applyAlignment="1">
      <alignment horizontal="center" vertical="center"/>
    </xf>
    <xf numFmtId="43" fontId="37" fillId="0" borderId="18" xfId="1" applyFont="1" applyBorder="1" applyAlignment="1">
      <alignment horizontal="center" vertical="center"/>
    </xf>
    <xf numFmtId="43" fontId="37" fillId="0" borderId="20" xfId="1" applyFont="1" applyBorder="1" applyAlignment="1">
      <alignment horizontal="center" vertical="center"/>
    </xf>
    <xf numFmtId="0" fontId="39" fillId="0" borderId="0" xfId="0" applyFont="1" applyFill="1" applyAlignment="1">
      <alignment horizontal="center"/>
    </xf>
    <xf numFmtId="0" fontId="13" fillId="0" borderId="0" xfId="0" applyFont="1" applyAlignment="1"/>
    <xf numFmtId="43" fontId="18" fillId="0" borderId="0" xfId="1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left" vertical="center" wrapText="1"/>
    </xf>
    <xf numFmtId="43" fontId="21" fillId="0" borderId="14" xfId="1" applyFont="1" applyFill="1" applyBorder="1" applyAlignment="1">
      <alignment horizontal="right" vertical="center" wrapText="1"/>
    </xf>
    <xf numFmtId="43" fontId="21" fillId="0" borderId="10" xfId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43" fontId="20" fillId="0" borderId="19" xfId="1" applyFont="1" applyFill="1" applyBorder="1" applyAlignment="1">
      <alignment horizontal="right" vertical="center" wrapText="1"/>
    </xf>
    <xf numFmtId="43" fontId="4" fillId="0" borderId="20" xfId="1" applyFont="1" applyFill="1" applyBorder="1" applyAlignment="1">
      <alignment horizontal="center" vertical="center" wrapText="1"/>
    </xf>
    <xf numFmtId="43" fontId="17" fillId="0" borderId="10" xfId="1" applyFont="1" applyFill="1" applyBorder="1" applyAlignment="1">
      <alignment horizontal="center" vertical="center" wrapText="1"/>
    </xf>
    <xf numFmtId="0" fontId="41" fillId="0" borderId="16" xfId="0" applyFont="1" applyBorder="1"/>
    <xf numFmtId="0" fontId="41" fillId="0" borderId="10" xfId="0" applyFont="1" applyBorder="1"/>
    <xf numFmtId="43" fontId="40" fillId="0" borderId="21" xfId="1" applyFont="1" applyBorder="1"/>
    <xf numFmtId="43" fontId="20" fillId="0" borderId="20" xfId="1" applyFont="1" applyFill="1" applyBorder="1" applyAlignment="1">
      <alignment horizontal="right" vertical="center" wrapText="1"/>
    </xf>
    <xf numFmtId="43" fontId="13" fillId="0" borderId="0" xfId="1" applyFont="1" applyBorder="1" applyAlignment="1">
      <alignment horizontal="center" vertical="center"/>
    </xf>
    <xf numFmtId="43" fontId="5" fillId="0" borderId="0" xfId="1" applyFont="1" applyBorder="1" applyAlignment="1">
      <alignment horizontal="center" vertical="center"/>
    </xf>
    <xf numFmtId="0" fontId="21" fillId="4" borderId="14" xfId="0" applyFont="1" applyFill="1" applyBorder="1" applyAlignment="1">
      <alignment horizontal="left" vertical="center" wrapText="1"/>
    </xf>
    <xf numFmtId="43" fontId="21" fillId="3" borderId="10" xfId="1" applyFont="1" applyFill="1" applyBorder="1" applyAlignment="1">
      <alignment horizontal="center" vertical="center" wrapText="1"/>
    </xf>
    <xf numFmtId="43" fontId="41" fillId="3" borderId="47" xfId="1" applyFont="1" applyFill="1" applyBorder="1"/>
    <xf numFmtId="43" fontId="41" fillId="4" borderId="14" xfId="0" applyNumberFormat="1" applyFont="1" applyFill="1" applyBorder="1"/>
    <xf numFmtId="43" fontId="13" fillId="0" borderId="20" xfId="0" applyNumberFormat="1" applyFont="1" applyBorder="1"/>
    <xf numFmtId="43" fontId="40" fillId="0" borderId="20" xfId="0" applyNumberFormat="1" applyFont="1" applyBorder="1"/>
    <xf numFmtId="0" fontId="39" fillId="0" borderId="26" xfId="0" applyFont="1" applyFill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43" fontId="37" fillId="0" borderId="20" xfId="0" applyNumberFormat="1" applyFont="1" applyBorder="1" applyAlignment="1">
      <alignment horizontal="center" vertical="center"/>
    </xf>
    <xf numFmtId="43" fontId="40" fillId="0" borderId="19" xfId="0" applyNumberFormat="1" applyFont="1" applyBorder="1"/>
    <xf numFmtId="43" fontId="40" fillId="0" borderId="18" xfId="0" applyNumberFormat="1" applyFont="1" applyBorder="1"/>
    <xf numFmtId="43" fontId="13" fillId="0" borderId="17" xfId="0" applyNumberFormat="1" applyFont="1" applyBorder="1" applyAlignment="1">
      <alignment horizontal="right" vertical="center"/>
    </xf>
    <xf numFmtId="43" fontId="13" fillId="0" borderId="19" xfId="0" applyNumberFormat="1" applyFont="1" applyBorder="1" applyAlignment="1"/>
    <xf numFmtId="43" fontId="13" fillId="0" borderId="19" xfId="0" applyNumberFormat="1" applyFont="1" applyBorder="1" applyAlignment="1">
      <alignment horizontal="right" vertical="center"/>
    </xf>
    <xf numFmtId="0" fontId="39" fillId="0" borderId="0" xfId="0" applyFont="1" applyFill="1" applyAlignment="1">
      <alignment horizontal="left"/>
    </xf>
    <xf numFmtId="0" fontId="27" fillId="0" borderId="0" xfId="0" applyFont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2" xfId="0" quotePrefix="1" applyFont="1" applyFill="1" applyBorder="1" applyAlignment="1">
      <alignment horizontal="center" vertical="center" wrapText="1"/>
    </xf>
    <xf numFmtId="0" fontId="8" fillId="0" borderId="33" xfId="0" quotePrefix="1" applyFont="1" applyFill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5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/>
    </xf>
    <xf numFmtId="0" fontId="2" fillId="0" borderId="2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43" fontId="40" fillId="0" borderId="8" xfId="0" applyNumberFormat="1" applyFont="1" applyBorder="1" applyAlignment="1">
      <alignment horizontal="center"/>
    </xf>
    <xf numFmtId="43" fontId="40" fillId="0" borderId="11" xfId="0" applyNumberFormat="1" applyFont="1" applyBorder="1" applyAlignment="1">
      <alignment horizontal="center"/>
    </xf>
    <xf numFmtId="43" fontId="40" fillId="0" borderId="32" xfId="0" applyNumberFormat="1" applyFont="1" applyBorder="1" applyAlignment="1">
      <alignment horizontal="center"/>
    </xf>
    <xf numFmtId="43" fontId="40" fillId="0" borderId="33" xfId="0" applyNumberFormat="1" applyFont="1" applyBorder="1" applyAlignment="1">
      <alignment horizontal="center"/>
    </xf>
    <xf numFmtId="0" fontId="11" fillId="4" borderId="34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36" fillId="0" borderId="39" xfId="0" applyFont="1" applyBorder="1" applyAlignment="1">
      <alignment horizontal="left" vertical="center" wrapText="1"/>
    </xf>
    <xf numFmtId="0" fontId="36" fillId="0" borderId="40" xfId="0" applyFont="1" applyBorder="1" applyAlignment="1">
      <alignment horizontal="left" vertical="center" wrapText="1"/>
    </xf>
    <xf numFmtId="0" fontId="36" fillId="0" borderId="41" xfId="0" applyFont="1" applyBorder="1" applyAlignment="1">
      <alignment horizontal="left" vertical="center" wrapText="1"/>
    </xf>
    <xf numFmtId="0" fontId="36" fillId="0" borderId="34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35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43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38" fillId="0" borderId="13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0" fontId="16" fillId="0" borderId="22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39" fillId="0" borderId="34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0" fillId="0" borderId="37" xfId="0" applyBorder="1" applyAlignment="1">
      <alignment horizontal="center"/>
    </xf>
    <xf numFmtId="0" fontId="0" fillId="0" borderId="32" xfId="0" applyBorder="1" applyAlignment="1">
      <alignment horizontal="center"/>
    </xf>
    <xf numFmtId="0" fontId="37" fillId="0" borderId="22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7" xfId="0" quotePrefix="1" applyFont="1" applyFill="1" applyBorder="1" applyAlignment="1">
      <alignment horizontal="center" vertical="center" wrapText="1"/>
    </xf>
    <xf numFmtId="0" fontId="21" fillId="0" borderId="19" xfId="0" quotePrefix="1" applyFont="1" applyFill="1" applyBorder="1" applyAlignment="1">
      <alignment horizontal="center" vertical="center" wrapText="1"/>
    </xf>
    <xf numFmtId="0" fontId="21" fillId="0" borderId="20" xfId="0" quotePrefix="1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0" fontId="46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6" fillId="0" borderId="1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7" xfId="0" quotePrefix="1" applyFont="1" applyFill="1" applyBorder="1" applyAlignment="1">
      <alignment horizontal="center" vertical="center" wrapText="1"/>
    </xf>
    <xf numFmtId="0" fontId="16" fillId="0" borderId="19" xfId="0" quotePrefix="1" applyFont="1" applyFill="1" applyBorder="1" applyAlignment="1">
      <alignment horizontal="center" vertical="center" wrapText="1"/>
    </xf>
    <xf numFmtId="0" fontId="16" fillId="0" borderId="20" xfId="0" quotePrefix="1" applyFont="1" applyFill="1" applyBorder="1" applyAlignment="1">
      <alignment horizontal="center" vertical="center" wrapText="1"/>
    </xf>
    <xf numFmtId="164" fontId="47" fillId="2" borderId="2" xfId="0" applyNumberFormat="1" applyFont="1" applyFill="1" applyBorder="1" applyAlignment="1">
      <alignment horizontal="center" vertical="center" wrapText="1"/>
    </xf>
    <xf numFmtId="164" fontId="47" fillId="2" borderId="48" xfId="0" applyNumberFormat="1" applyFont="1" applyFill="1" applyBorder="1" applyAlignment="1">
      <alignment horizontal="center" vertical="center" wrapText="1"/>
    </xf>
    <xf numFmtId="164" fontId="47" fillId="2" borderId="12" xfId="0" applyNumberFormat="1" applyFont="1" applyFill="1" applyBorder="1" applyAlignment="1">
      <alignment horizontal="center" vertical="center" wrapText="1"/>
    </xf>
    <xf numFmtId="0" fontId="19" fillId="0" borderId="34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0" fillId="0" borderId="17" xfId="0" applyFont="1" applyFill="1" applyBorder="1" applyAlignment="1">
      <alignment horizontal="right" vertical="center" wrapText="1"/>
    </xf>
    <xf numFmtId="0" fontId="20" fillId="0" borderId="19" xfId="0" applyFont="1" applyFill="1" applyBorder="1" applyAlignment="1">
      <alignment horizontal="right" vertical="center" wrapText="1"/>
    </xf>
    <xf numFmtId="0" fontId="9" fillId="0" borderId="23" xfId="0" applyFont="1" applyFill="1" applyBorder="1" applyAlignment="1">
      <alignment horizontal="center" vertical="top" wrapText="1"/>
    </xf>
    <xf numFmtId="0" fontId="9" fillId="0" borderId="29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5" fillId="0" borderId="46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left"/>
    </xf>
    <xf numFmtId="43" fontId="41" fillId="3" borderId="16" xfId="1" applyFont="1" applyFill="1" applyBorder="1" applyAlignment="1">
      <alignment horizontal="right"/>
    </xf>
    <xf numFmtId="43" fontId="41" fillId="3" borderId="14" xfId="1" applyFont="1" applyFill="1" applyBorder="1" applyAlignment="1">
      <alignment horizontal="right"/>
    </xf>
    <xf numFmtId="43" fontId="41" fillId="3" borderId="14" xfId="0" applyNumberFormat="1" applyFont="1" applyFill="1" applyBorder="1" applyAlignment="1">
      <alignment horizontal="center"/>
    </xf>
    <xf numFmtId="0" fontId="41" fillId="3" borderId="10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43" fontId="41" fillId="3" borderId="53" xfId="1" applyFont="1" applyFill="1" applyBorder="1" applyAlignment="1">
      <alignment horizontal="center"/>
    </xf>
    <xf numFmtId="43" fontId="41" fillId="3" borderId="12" xfId="1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43" fontId="20" fillId="0" borderId="0" xfId="1" applyFont="1" applyFill="1" applyBorder="1" applyAlignment="1">
      <alignment horizontal="center" vertical="center" wrapText="1"/>
    </xf>
    <xf numFmtId="43" fontId="41" fillId="3" borderId="2" xfId="0" applyNumberFormat="1" applyFont="1" applyFill="1" applyBorder="1" applyAlignment="1">
      <alignment horizontal="center"/>
    </xf>
    <xf numFmtId="0" fontId="41" fillId="3" borderId="49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quotePrefix="1" applyFont="1" applyFill="1" applyBorder="1" applyAlignment="1">
      <alignment horizontal="center" vertical="center" wrapText="1"/>
    </xf>
    <xf numFmtId="0" fontId="16" fillId="0" borderId="7" xfId="0" quotePrefix="1" applyFont="1" applyFill="1" applyBorder="1" applyAlignment="1">
      <alignment horizontal="center" vertical="center" wrapText="1"/>
    </xf>
    <xf numFmtId="43" fontId="5" fillId="0" borderId="0" xfId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5-2016/SS%20Yojna%202014-15/OLD%20AGE%20HOME%20SAHARA%202014-15/Old%20Age%20Home%20-%20SAHARA%202014-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-Receipt 1"/>
      <sheetName val="Sheet2"/>
      <sheetName val="Trans Total"/>
      <sheetName val="Transferred First Phase"/>
      <sheetName val="Summary Sheet upto 26.3.15"/>
      <sheetName val="Total 2015-16"/>
      <sheetName val="2nd Phase 2015-16"/>
      <sheetName val="3rd Phase 2015-16 "/>
      <sheetName val="4th Phase 2015-16 "/>
    </sheetNames>
    <sheetDataSet>
      <sheetData sheetId="0"/>
      <sheetData sheetId="1"/>
      <sheetData sheetId="2"/>
      <sheetData sheetId="3">
        <row r="6">
          <cell r="D6">
            <v>800000</v>
          </cell>
        </row>
        <row r="7">
          <cell r="D7">
            <v>800000</v>
          </cell>
        </row>
        <row r="8">
          <cell r="D8">
            <v>800000</v>
          </cell>
        </row>
        <row r="9">
          <cell r="D9">
            <v>800000</v>
          </cell>
        </row>
        <row r="10">
          <cell r="D10">
            <v>800000</v>
          </cell>
        </row>
      </sheetData>
      <sheetData sheetId="4"/>
      <sheetData sheetId="5"/>
      <sheetData sheetId="6">
        <row r="6">
          <cell r="E6">
            <v>1499875</v>
          </cell>
        </row>
        <row r="7">
          <cell r="E7">
            <v>1499875</v>
          </cell>
        </row>
        <row r="8">
          <cell r="E8">
            <v>1499875</v>
          </cell>
        </row>
      </sheetData>
      <sheetData sheetId="7">
        <row r="6">
          <cell r="E6">
            <v>1359875</v>
          </cell>
        </row>
        <row r="7">
          <cell r="E7">
            <v>1359875</v>
          </cell>
        </row>
      </sheetData>
      <sheetData sheetId="8">
        <row r="6">
          <cell r="D6">
            <v>1107475</v>
          </cell>
        </row>
        <row r="7">
          <cell r="D7">
            <v>1076275</v>
          </cell>
        </row>
        <row r="8">
          <cell r="D8">
            <v>1071075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opLeftCell="A31" workbookViewId="0">
      <selection activeCell="N50" sqref="N50"/>
    </sheetView>
  </sheetViews>
  <sheetFormatPr defaultRowHeight="15" x14ac:dyDescent="0.25"/>
  <cols>
    <col min="1" max="1" width="5.28515625" style="1" customWidth="1"/>
    <col min="2" max="4" width="15.85546875" customWidth="1"/>
    <col min="5" max="5" width="15.42578125" customWidth="1"/>
    <col min="6" max="7" width="14" customWidth="1"/>
    <col min="8" max="8" width="14.42578125" customWidth="1"/>
    <col min="9" max="9" width="13.85546875" customWidth="1"/>
    <col min="10" max="10" width="12.28515625" customWidth="1"/>
    <col min="11" max="11" width="13.28515625" customWidth="1"/>
    <col min="12" max="12" width="10.140625" customWidth="1"/>
    <col min="13" max="13" width="9.140625" customWidth="1"/>
    <col min="244" max="244" width="13" customWidth="1"/>
    <col min="245" max="245" width="22.85546875" customWidth="1"/>
    <col min="246" max="246" width="17.7109375" customWidth="1"/>
    <col min="247" max="247" width="19.5703125" customWidth="1"/>
    <col min="248" max="248" width="15.85546875" customWidth="1"/>
    <col min="500" max="500" width="13" customWidth="1"/>
    <col min="501" max="501" width="22.85546875" customWidth="1"/>
    <col min="502" max="502" width="17.7109375" customWidth="1"/>
    <col min="503" max="503" width="19.5703125" customWidth="1"/>
    <col min="504" max="504" width="15.85546875" customWidth="1"/>
    <col min="756" max="756" width="13" customWidth="1"/>
    <col min="757" max="757" width="22.85546875" customWidth="1"/>
    <col min="758" max="758" width="17.7109375" customWidth="1"/>
    <col min="759" max="759" width="19.5703125" customWidth="1"/>
    <col min="760" max="760" width="15.85546875" customWidth="1"/>
    <col min="1012" max="1012" width="13" customWidth="1"/>
    <col min="1013" max="1013" width="22.85546875" customWidth="1"/>
    <col min="1014" max="1014" width="17.7109375" customWidth="1"/>
    <col min="1015" max="1015" width="19.5703125" customWidth="1"/>
    <col min="1016" max="1016" width="15.85546875" customWidth="1"/>
    <col min="1268" max="1268" width="13" customWidth="1"/>
    <col min="1269" max="1269" width="22.85546875" customWidth="1"/>
    <col min="1270" max="1270" width="17.7109375" customWidth="1"/>
    <col min="1271" max="1271" width="19.5703125" customWidth="1"/>
    <col min="1272" max="1272" width="15.85546875" customWidth="1"/>
    <col min="1524" max="1524" width="13" customWidth="1"/>
    <col min="1525" max="1525" width="22.85546875" customWidth="1"/>
    <col min="1526" max="1526" width="17.7109375" customWidth="1"/>
    <col min="1527" max="1527" width="19.5703125" customWidth="1"/>
    <col min="1528" max="1528" width="15.85546875" customWidth="1"/>
    <col min="1780" max="1780" width="13" customWidth="1"/>
    <col min="1781" max="1781" width="22.85546875" customWidth="1"/>
    <col min="1782" max="1782" width="17.7109375" customWidth="1"/>
    <col min="1783" max="1783" width="19.5703125" customWidth="1"/>
    <col min="1784" max="1784" width="15.85546875" customWidth="1"/>
    <col min="2036" max="2036" width="13" customWidth="1"/>
    <col min="2037" max="2037" width="22.85546875" customWidth="1"/>
    <col min="2038" max="2038" width="17.7109375" customWidth="1"/>
    <col min="2039" max="2039" width="19.5703125" customWidth="1"/>
    <col min="2040" max="2040" width="15.85546875" customWidth="1"/>
    <col min="2292" max="2292" width="13" customWidth="1"/>
    <col min="2293" max="2293" width="22.85546875" customWidth="1"/>
    <col min="2294" max="2294" width="17.7109375" customWidth="1"/>
    <col min="2295" max="2295" width="19.5703125" customWidth="1"/>
    <col min="2296" max="2296" width="15.85546875" customWidth="1"/>
    <col min="2548" max="2548" width="13" customWidth="1"/>
    <col min="2549" max="2549" width="22.85546875" customWidth="1"/>
    <col min="2550" max="2550" width="17.7109375" customWidth="1"/>
    <col min="2551" max="2551" width="19.5703125" customWidth="1"/>
    <col min="2552" max="2552" width="15.85546875" customWidth="1"/>
    <col min="2804" max="2804" width="13" customWidth="1"/>
    <col min="2805" max="2805" width="22.85546875" customWidth="1"/>
    <col min="2806" max="2806" width="17.7109375" customWidth="1"/>
    <col min="2807" max="2807" width="19.5703125" customWidth="1"/>
    <col min="2808" max="2808" width="15.85546875" customWidth="1"/>
    <col min="3060" max="3060" width="13" customWidth="1"/>
    <col min="3061" max="3061" width="22.85546875" customWidth="1"/>
    <col min="3062" max="3062" width="17.7109375" customWidth="1"/>
    <col min="3063" max="3063" width="19.5703125" customWidth="1"/>
    <col min="3064" max="3064" width="15.85546875" customWidth="1"/>
    <col min="3316" max="3316" width="13" customWidth="1"/>
    <col min="3317" max="3317" width="22.85546875" customWidth="1"/>
    <col min="3318" max="3318" width="17.7109375" customWidth="1"/>
    <col min="3319" max="3319" width="19.5703125" customWidth="1"/>
    <col min="3320" max="3320" width="15.85546875" customWidth="1"/>
    <col min="3572" max="3572" width="13" customWidth="1"/>
    <col min="3573" max="3573" width="22.85546875" customWidth="1"/>
    <col min="3574" max="3574" width="17.7109375" customWidth="1"/>
    <col min="3575" max="3575" width="19.5703125" customWidth="1"/>
    <col min="3576" max="3576" width="15.85546875" customWidth="1"/>
    <col min="3828" max="3828" width="13" customWidth="1"/>
    <col min="3829" max="3829" width="22.85546875" customWidth="1"/>
    <col min="3830" max="3830" width="17.7109375" customWidth="1"/>
    <col min="3831" max="3831" width="19.5703125" customWidth="1"/>
    <col min="3832" max="3832" width="15.85546875" customWidth="1"/>
    <col min="4084" max="4084" width="13" customWidth="1"/>
    <col min="4085" max="4085" width="22.85546875" customWidth="1"/>
    <col min="4086" max="4086" width="17.7109375" customWidth="1"/>
    <col min="4087" max="4087" width="19.5703125" customWidth="1"/>
    <col min="4088" max="4088" width="15.85546875" customWidth="1"/>
    <col min="4340" max="4340" width="13" customWidth="1"/>
    <col min="4341" max="4341" width="22.85546875" customWidth="1"/>
    <col min="4342" max="4342" width="17.7109375" customWidth="1"/>
    <col min="4343" max="4343" width="19.5703125" customWidth="1"/>
    <col min="4344" max="4344" width="15.85546875" customWidth="1"/>
    <col min="4596" max="4596" width="13" customWidth="1"/>
    <col min="4597" max="4597" width="22.85546875" customWidth="1"/>
    <col min="4598" max="4598" width="17.7109375" customWidth="1"/>
    <col min="4599" max="4599" width="19.5703125" customWidth="1"/>
    <col min="4600" max="4600" width="15.85546875" customWidth="1"/>
    <col min="4852" max="4852" width="13" customWidth="1"/>
    <col min="4853" max="4853" width="22.85546875" customWidth="1"/>
    <col min="4854" max="4854" width="17.7109375" customWidth="1"/>
    <col min="4855" max="4855" width="19.5703125" customWidth="1"/>
    <col min="4856" max="4856" width="15.85546875" customWidth="1"/>
    <col min="5108" max="5108" width="13" customWidth="1"/>
    <col min="5109" max="5109" width="22.85546875" customWidth="1"/>
    <col min="5110" max="5110" width="17.7109375" customWidth="1"/>
    <col min="5111" max="5111" width="19.5703125" customWidth="1"/>
    <col min="5112" max="5112" width="15.85546875" customWidth="1"/>
    <col min="5364" max="5364" width="13" customWidth="1"/>
    <col min="5365" max="5365" width="22.85546875" customWidth="1"/>
    <col min="5366" max="5366" width="17.7109375" customWidth="1"/>
    <col min="5367" max="5367" width="19.5703125" customWidth="1"/>
    <col min="5368" max="5368" width="15.85546875" customWidth="1"/>
    <col min="5620" max="5620" width="13" customWidth="1"/>
    <col min="5621" max="5621" width="22.85546875" customWidth="1"/>
    <col min="5622" max="5622" width="17.7109375" customWidth="1"/>
    <col min="5623" max="5623" width="19.5703125" customWidth="1"/>
    <col min="5624" max="5624" width="15.85546875" customWidth="1"/>
    <col min="5876" max="5876" width="13" customWidth="1"/>
    <col min="5877" max="5877" width="22.85546875" customWidth="1"/>
    <col min="5878" max="5878" width="17.7109375" customWidth="1"/>
    <col min="5879" max="5879" width="19.5703125" customWidth="1"/>
    <col min="5880" max="5880" width="15.85546875" customWidth="1"/>
    <col min="6132" max="6132" width="13" customWidth="1"/>
    <col min="6133" max="6133" width="22.85546875" customWidth="1"/>
    <col min="6134" max="6134" width="17.7109375" customWidth="1"/>
    <col min="6135" max="6135" width="19.5703125" customWidth="1"/>
    <col min="6136" max="6136" width="15.85546875" customWidth="1"/>
    <col min="6388" max="6388" width="13" customWidth="1"/>
    <col min="6389" max="6389" width="22.85546875" customWidth="1"/>
    <col min="6390" max="6390" width="17.7109375" customWidth="1"/>
    <col min="6391" max="6391" width="19.5703125" customWidth="1"/>
    <col min="6392" max="6392" width="15.85546875" customWidth="1"/>
    <col min="6644" max="6644" width="13" customWidth="1"/>
    <col min="6645" max="6645" width="22.85546875" customWidth="1"/>
    <col min="6646" max="6646" width="17.7109375" customWidth="1"/>
    <col min="6647" max="6647" width="19.5703125" customWidth="1"/>
    <col min="6648" max="6648" width="15.85546875" customWidth="1"/>
    <col min="6900" max="6900" width="13" customWidth="1"/>
    <col min="6901" max="6901" width="22.85546875" customWidth="1"/>
    <col min="6902" max="6902" width="17.7109375" customWidth="1"/>
    <col min="6903" max="6903" width="19.5703125" customWidth="1"/>
    <col min="6904" max="6904" width="15.85546875" customWidth="1"/>
    <col min="7156" max="7156" width="13" customWidth="1"/>
    <col min="7157" max="7157" width="22.85546875" customWidth="1"/>
    <col min="7158" max="7158" width="17.7109375" customWidth="1"/>
    <col min="7159" max="7159" width="19.5703125" customWidth="1"/>
    <col min="7160" max="7160" width="15.85546875" customWidth="1"/>
    <col min="7412" max="7412" width="13" customWidth="1"/>
    <col min="7413" max="7413" width="22.85546875" customWidth="1"/>
    <col min="7414" max="7414" width="17.7109375" customWidth="1"/>
    <col min="7415" max="7415" width="19.5703125" customWidth="1"/>
    <col min="7416" max="7416" width="15.85546875" customWidth="1"/>
    <col min="7668" max="7668" width="13" customWidth="1"/>
    <col min="7669" max="7669" width="22.85546875" customWidth="1"/>
    <col min="7670" max="7670" width="17.7109375" customWidth="1"/>
    <col min="7671" max="7671" width="19.5703125" customWidth="1"/>
    <col min="7672" max="7672" width="15.85546875" customWidth="1"/>
    <col min="7924" max="7924" width="13" customWidth="1"/>
    <col min="7925" max="7925" width="22.85546875" customWidth="1"/>
    <col min="7926" max="7926" width="17.7109375" customWidth="1"/>
    <col min="7927" max="7927" width="19.5703125" customWidth="1"/>
    <col min="7928" max="7928" width="15.85546875" customWidth="1"/>
    <col min="8180" max="8180" width="13" customWidth="1"/>
    <col min="8181" max="8181" width="22.85546875" customWidth="1"/>
    <col min="8182" max="8182" width="17.7109375" customWidth="1"/>
    <col min="8183" max="8183" width="19.5703125" customWidth="1"/>
    <col min="8184" max="8184" width="15.85546875" customWidth="1"/>
    <col min="8436" max="8436" width="13" customWidth="1"/>
    <col min="8437" max="8437" width="22.85546875" customWidth="1"/>
    <col min="8438" max="8438" width="17.7109375" customWidth="1"/>
    <col min="8439" max="8439" width="19.5703125" customWidth="1"/>
    <col min="8440" max="8440" width="15.85546875" customWidth="1"/>
    <col min="8692" max="8692" width="13" customWidth="1"/>
    <col min="8693" max="8693" width="22.85546875" customWidth="1"/>
    <col min="8694" max="8694" width="17.7109375" customWidth="1"/>
    <col min="8695" max="8695" width="19.5703125" customWidth="1"/>
    <col min="8696" max="8696" width="15.85546875" customWidth="1"/>
    <col min="8948" max="8948" width="13" customWidth="1"/>
    <col min="8949" max="8949" width="22.85546875" customWidth="1"/>
    <col min="8950" max="8950" width="17.7109375" customWidth="1"/>
    <col min="8951" max="8951" width="19.5703125" customWidth="1"/>
    <col min="8952" max="8952" width="15.85546875" customWidth="1"/>
    <col min="9204" max="9204" width="13" customWidth="1"/>
    <col min="9205" max="9205" width="22.85546875" customWidth="1"/>
    <col min="9206" max="9206" width="17.7109375" customWidth="1"/>
    <col min="9207" max="9207" width="19.5703125" customWidth="1"/>
    <col min="9208" max="9208" width="15.85546875" customWidth="1"/>
    <col min="9460" max="9460" width="13" customWidth="1"/>
    <col min="9461" max="9461" width="22.85546875" customWidth="1"/>
    <col min="9462" max="9462" width="17.7109375" customWidth="1"/>
    <col min="9463" max="9463" width="19.5703125" customWidth="1"/>
    <col min="9464" max="9464" width="15.85546875" customWidth="1"/>
    <col min="9716" max="9716" width="13" customWidth="1"/>
    <col min="9717" max="9717" width="22.85546875" customWidth="1"/>
    <col min="9718" max="9718" width="17.7109375" customWidth="1"/>
    <col min="9719" max="9719" width="19.5703125" customWidth="1"/>
    <col min="9720" max="9720" width="15.85546875" customWidth="1"/>
    <col min="9972" max="9972" width="13" customWidth="1"/>
    <col min="9973" max="9973" width="22.85546875" customWidth="1"/>
    <col min="9974" max="9974" width="17.7109375" customWidth="1"/>
    <col min="9975" max="9975" width="19.5703125" customWidth="1"/>
    <col min="9976" max="9976" width="15.85546875" customWidth="1"/>
    <col min="10228" max="10228" width="13" customWidth="1"/>
    <col min="10229" max="10229" width="22.85546875" customWidth="1"/>
    <col min="10230" max="10230" width="17.7109375" customWidth="1"/>
    <col min="10231" max="10231" width="19.5703125" customWidth="1"/>
    <col min="10232" max="10232" width="15.85546875" customWidth="1"/>
    <col min="10484" max="10484" width="13" customWidth="1"/>
    <col min="10485" max="10485" width="22.85546875" customWidth="1"/>
    <col min="10486" max="10486" width="17.7109375" customWidth="1"/>
    <col min="10487" max="10487" width="19.5703125" customWidth="1"/>
    <col min="10488" max="10488" width="15.85546875" customWidth="1"/>
    <col min="10740" max="10740" width="13" customWidth="1"/>
    <col min="10741" max="10741" width="22.85546875" customWidth="1"/>
    <col min="10742" max="10742" width="17.7109375" customWidth="1"/>
    <col min="10743" max="10743" width="19.5703125" customWidth="1"/>
    <col min="10744" max="10744" width="15.85546875" customWidth="1"/>
    <col min="10996" max="10996" width="13" customWidth="1"/>
    <col min="10997" max="10997" width="22.85546875" customWidth="1"/>
    <col min="10998" max="10998" width="17.7109375" customWidth="1"/>
    <col min="10999" max="10999" width="19.5703125" customWidth="1"/>
    <col min="11000" max="11000" width="15.85546875" customWidth="1"/>
    <col min="11252" max="11252" width="13" customWidth="1"/>
    <col min="11253" max="11253" width="22.85546875" customWidth="1"/>
    <col min="11254" max="11254" width="17.7109375" customWidth="1"/>
    <col min="11255" max="11255" width="19.5703125" customWidth="1"/>
    <col min="11256" max="11256" width="15.85546875" customWidth="1"/>
    <col min="11508" max="11508" width="13" customWidth="1"/>
    <col min="11509" max="11509" width="22.85546875" customWidth="1"/>
    <col min="11510" max="11510" width="17.7109375" customWidth="1"/>
    <col min="11511" max="11511" width="19.5703125" customWidth="1"/>
    <col min="11512" max="11512" width="15.85546875" customWidth="1"/>
    <col min="11764" max="11764" width="13" customWidth="1"/>
    <col min="11765" max="11765" width="22.85546875" customWidth="1"/>
    <col min="11766" max="11766" width="17.7109375" customWidth="1"/>
    <col min="11767" max="11767" width="19.5703125" customWidth="1"/>
    <col min="11768" max="11768" width="15.85546875" customWidth="1"/>
    <col min="12020" max="12020" width="13" customWidth="1"/>
    <col min="12021" max="12021" width="22.85546875" customWidth="1"/>
    <col min="12022" max="12022" width="17.7109375" customWidth="1"/>
    <col min="12023" max="12023" width="19.5703125" customWidth="1"/>
    <col min="12024" max="12024" width="15.85546875" customWidth="1"/>
    <col min="12276" max="12276" width="13" customWidth="1"/>
    <col min="12277" max="12277" width="22.85546875" customWidth="1"/>
    <col min="12278" max="12278" width="17.7109375" customWidth="1"/>
    <col min="12279" max="12279" width="19.5703125" customWidth="1"/>
    <col min="12280" max="12280" width="15.85546875" customWidth="1"/>
    <col min="12532" max="12532" width="13" customWidth="1"/>
    <col min="12533" max="12533" width="22.85546875" customWidth="1"/>
    <col min="12534" max="12534" width="17.7109375" customWidth="1"/>
    <col min="12535" max="12535" width="19.5703125" customWidth="1"/>
    <col min="12536" max="12536" width="15.85546875" customWidth="1"/>
    <col min="12788" max="12788" width="13" customWidth="1"/>
    <col min="12789" max="12789" width="22.85546875" customWidth="1"/>
    <col min="12790" max="12790" width="17.7109375" customWidth="1"/>
    <col min="12791" max="12791" width="19.5703125" customWidth="1"/>
    <col min="12792" max="12792" width="15.85546875" customWidth="1"/>
    <col min="13044" max="13044" width="13" customWidth="1"/>
    <col min="13045" max="13045" width="22.85546875" customWidth="1"/>
    <col min="13046" max="13046" width="17.7109375" customWidth="1"/>
    <col min="13047" max="13047" width="19.5703125" customWidth="1"/>
    <col min="13048" max="13048" width="15.85546875" customWidth="1"/>
    <col min="13300" max="13300" width="13" customWidth="1"/>
    <col min="13301" max="13301" width="22.85546875" customWidth="1"/>
    <col min="13302" max="13302" width="17.7109375" customWidth="1"/>
    <col min="13303" max="13303" width="19.5703125" customWidth="1"/>
    <col min="13304" max="13304" width="15.85546875" customWidth="1"/>
    <col min="13556" max="13556" width="13" customWidth="1"/>
    <col min="13557" max="13557" width="22.85546875" customWidth="1"/>
    <col min="13558" max="13558" width="17.7109375" customWidth="1"/>
    <col min="13559" max="13559" width="19.5703125" customWidth="1"/>
    <col min="13560" max="13560" width="15.85546875" customWidth="1"/>
    <col min="13812" max="13812" width="13" customWidth="1"/>
    <col min="13813" max="13813" width="22.85546875" customWidth="1"/>
    <col min="13814" max="13814" width="17.7109375" customWidth="1"/>
    <col min="13815" max="13815" width="19.5703125" customWidth="1"/>
    <col min="13816" max="13816" width="15.85546875" customWidth="1"/>
    <col min="14068" max="14068" width="13" customWidth="1"/>
    <col min="14069" max="14069" width="22.85546875" customWidth="1"/>
    <col min="14070" max="14070" width="17.7109375" customWidth="1"/>
    <col min="14071" max="14071" width="19.5703125" customWidth="1"/>
    <col min="14072" max="14072" width="15.85546875" customWidth="1"/>
    <col min="14324" max="14324" width="13" customWidth="1"/>
    <col min="14325" max="14325" width="22.85546875" customWidth="1"/>
    <col min="14326" max="14326" width="17.7109375" customWidth="1"/>
    <col min="14327" max="14327" width="19.5703125" customWidth="1"/>
    <col min="14328" max="14328" width="15.85546875" customWidth="1"/>
    <col min="14580" max="14580" width="13" customWidth="1"/>
    <col min="14581" max="14581" width="22.85546875" customWidth="1"/>
    <col min="14582" max="14582" width="17.7109375" customWidth="1"/>
    <col min="14583" max="14583" width="19.5703125" customWidth="1"/>
    <col min="14584" max="14584" width="15.85546875" customWidth="1"/>
    <col min="14836" max="14836" width="13" customWidth="1"/>
    <col min="14837" max="14837" width="22.85546875" customWidth="1"/>
    <col min="14838" max="14838" width="17.7109375" customWidth="1"/>
    <col min="14839" max="14839" width="19.5703125" customWidth="1"/>
    <col min="14840" max="14840" width="15.85546875" customWidth="1"/>
    <col min="15092" max="15092" width="13" customWidth="1"/>
    <col min="15093" max="15093" width="22.85546875" customWidth="1"/>
    <col min="15094" max="15094" width="17.7109375" customWidth="1"/>
    <col min="15095" max="15095" width="19.5703125" customWidth="1"/>
    <col min="15096" max="15096" width="15.85546875" customWidth="1"/>
    <col min="15348" max="15348" width="13" customWidth="1"/>
    <col min="15349" max="15349" width="22.85546875" customWidth="1"/>
    <col min="15350" max="15350" width="17.7109375" customWidth="1"/>
    <col min="15351" max="15351" width="19.5703125" customWidth="1"/>
    <col min="15352" max="15352" width="15.85546875" customWidth="1"/>
    <col min="15604" max="15604" width="13" customWidth="1"/>
    <col min="15605" max="15605" width="22.85546875" customWidth="1"/>
    <col min="15606" max="15606" width="17.7109375" customWidth="1"/>
    <col min="15607" max="15607" width="19.5703125" customWidth="1"/>
    <col min="15608" max="15608" width="15.85546875" customWidth="1"/>
    <col min="15860" max="15860" width="13" customWidth="1"/>
    <col min="15861" max="15861" width="22.85546875" customWidth="1"/>
    <col min="15862" max="15862" width="17.7109375" customWidth="1"/>
    <col min="15863" max="15863" width="19.5703125" customWidth="1"/>
    <col min="15864" max="15864" width="15.85546875" customWidth="1"/>
    <col min="16116" max="16116" width="13" customWidth="1"/>
    <col min="16117" max="16117" width="22.85546875" customWidth="1"/>
    <col min="16118" max="16118" width="17.7109375" customWidth="1"/>
    <col min="16119" max="16119" width="19.5703125" customWidth="1"/>
    <col min="16120" max="16120" width="15.85546875" customWidth="1"/>
  </cols>
  <sheetData>
    <row r="1" spans="1:13" s="2" customFormat="1" ht="20.25" customHeight="1" x14ac:dyDescent="0.25">
      <c r="A1" s="458" t="s">
        <v>0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</row>
    <row r="2" spans="1:13" s="2" customFormat="1" ht="20.25" customHeight="1" thickBot="1" x14ac:dyDescent="0.3">
      <c r="A2" s="465" t="s">
        <v>145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</row>
    <row r="3" spans="1:13" s="3" customFormat="1" ht="41.25" customHeight="1" x14ac:dyDescent="0.3">
      <c r="A3" s="477" t="s">
        <v>146</v>
      </c>
      <c r="B3" s="478"/>
      <c r="C3" s="478"/>
      <c r="D3" s="478"/>
      <c r="E3" s="479"/>
      <c r="F3" s="466" t="s">
        <v>84</v>
      </c>
      <c r="G3" s="467"/>
      <c r="H3" s="467"/>
      <c r="I3" s="467"/>
      <c r="J3" s="467"/>
      <c r="K3" s="468"/>
    </row>
    <row r="4" spans="1:13" s="3" customFormat="1" ht="34.5" customHeight="1" thickBot="1" x14ac:dyDescent="0.35">
      <c r="A4" s="480"/>
      <c r="B4" s="481"/>
      <c r="C4" s="481"/>
      <c r="D4" s="481"/>
      <c r="E4" s="482"/>
      <c r="F4" s="459" t="s">
        <v>127</v>
      </c>
      <c r="G4" s="460"/>
      <c r="H4" s="460"/>
      <c r="I4" s="461" t="s">
        <v>128</v>
      </c>
      <c r="J4" s="461"/>
      <c r="K4" s="462"/>
    </row>
    <row r="5" spans="1:13" s="2" customFormat="1" ht="34.5" customHeight="1" x14ac:dyDescent="0.25">
      <c r="A5" s="111" t="s">
        <v>108</v>
      </c>
      <c r="B5" s="115" t="s">
        <v>1</v>
      </c>
      <c r="C5" s="116" t="s">
        <v>40</v>
      </c>
      <c r="D5" s="116" t="s">
        <v>39</v>
      </c>
      <c r="E5" s="117" t="s">
        <v>83</v>
      </c>
      <c r="F5" s="118" t="s">
        <v>109</v>
      </c>
      <c r="G5" s="119" t="s">
        <v>2</v>
      </c>
      <c r="H5" s="119" t="s">
        <v>111</v>
      </c>
      <c r="I5" s="119" t="s">
        <v>109</v>
      </c>
      <c r="J5" s="119" t="s">
        <v>2</v>
      </c>
      <c r="K5" s="120" t="s">
        <v>110</v>
      </c>
    </row>
    <row r="6" spans="1:13" s="4" customFormat="1" ht="30" customHeight="1" x14ac:dyDescent="0.25">
      <c r="A6" s="102">
        <v>1</v>
      </c>
      <c r="B6" s="103">
        <v>2</v>
      </c>
      <c r="C6" s="104">
        <v>4</v>
      </c>
      <c r="D6" s="104">
        <v>3</v>
      </c>
      <c r="E6" s="105">
        <v>5</v>
      </c>
      <c r="F6" s="106">
        <v>6</v>
      </c>
      <c r="G6" s="107">
        <v>7</v>
      </c>
      <c r="H6" s="107">
        <v>8</v>
      </c>
      <c r="I6" s="107">
        <v>9</v>
      </c>
      <c r="J6" s="107">
        <v>10</v>
      </c>
      <c r="K6" s="108">
        <v>11</v>
      </c>
    </row>
    <row r="7" spans="1:13" s="6" customFormat="1" x14ac:dyDescent="0.25">
      <c r="A7" s="31">
        <v>1</v>
      </c>
      <c r="B7" s="51" t="s">
        <v>3</v>
      </c>
      <c r="C7" s="52">
        <v>3000000</v>
      </c>
      <c r="D7" s="52">
        <v>1500000</v>
      </c>
      <c r="E7" s="53">
        <f t="shared" ref="E7:E45" si="0">D7+C7</f>
        <v>4500000</v>
      </c>
      <c r="F7" s="52">
        <v>3000000</v>
      </c>
      <c r="G7" s="52">
        <v>1500000</v>
      </c>
      <c r="H7" s="59">
        <f>F7+G7</f>
        <v>4500000</v>
      </c>
      <c r="I7" s="59">
        <f t="shared" ref="I7:J9" si="1">C7-F7</f>
        <v>0</v>
      </c>
      <c r="J7" s="59">
        <f t="shared" si="1"/>
        <v>0</v>
      </c>
      <c r="K7" s="60">
        <f>I7+J7</f>
        <v>0</v>
      </c>
    </row>
    <row r="8" spans="1:13" s="6" customFormat="1" x14ac:dyDescent="0.25">
      <c r="A8" s="31">
        <v>2</v>
      </c>
      <c r="B8" s="51" t="s">
        <v>4</v>
      </c>
      <c r="C8" s="52">
        <v>1500000</v>
      </c>
      <c r="D8" s="52">
        <v>1000000</v>
      </c>
      <c r="E8" s="53">
        <f t="shared" si="0"/>
        <v>2500000</v>
      </c>
      <c r="F8" s="52">
        <v>1500000</v>
      </c>
      <c r="G8" s="52">
        <v>1000000</v>
      </c>
      <c r="H8" s="59">
        <f>F8+G8</f>
        <v>2500000</v>
      </c>
      <c r="I8" s="59">
        <f t="shared" si="1"/>
        <v>0</v>
      </c>
      <c r="J8" s="59">
        <f t="shared" si="1"/>
        <v>0</v>
      </c>
      <c r="K8" s="60">
        <f>I8+J8</f>
        <v>0</v>
      </c>
    </row>
    <row r="9" spans="1:13" s="6" customFormat="1" x14ac:dyDescent="0.25">
      <c r="A9" s="100">
        <v>3</v>
      </c>
      <c r="B9" s="51" t="s">
        <v>5</v>
      </c>
      <c r="C9" s="52">
        <f>2500000+4000000</f>
        <v>6500000</v>
      </c>
      <c r="D9" s="52">
        <f>1500000+3000000</f>
        <v>4500000</v>
      </c>
      <c r="E9" s="53">
        <f t="shared" si="0"/>
        <v>11000000</v>
      </c>
      <c r="F9" s="52">
        <f>2500000+4000000</f>
        <v>6500000</v>
      </c>
      <c r="G9" s="52">
        <f>1500000+3000000</f>
        <v>4500000</v>
      </c>
      <c r="H9" s="59">
        <f>F9+G9</f>
        <v>11000000</v>
      </c>
      <c r="I9" s="59">
        <f t="shared" si="1"/>
        <v>0</v>
      </c>
      <c r="J9" s="59">
        <f t="shared" si="1"/>
        <v>0</v>
      </c>
      <c r="K9" s="60">
        <f>I9+J9</f>
        <v>0</v>
      </c>
      <c r="M9" s="99"/>
    </row>
    <row r="10" spans="1:13" s="6" customFormat="1" x14ac:dyDescent="0.25">
      <c r="A10" s="31">
        <v>4</v>
      </c>
      <c r="B10" s="34" t="s">
        <v>6</v>
      </c>
      <c r="C10" s="32">
        <v>1500000</v>
      </c>
      <c r="D10" s="32">
        <v>1500000</v>
      </c>
      <c r="E10" s="36">
        <f t="shared" si="0"/>
        <v>3000000</v>
      </c>
      <c r="F10" s="34"/>
      <c r="G10" s="5"/>
      <c r="H10" s="5"/>
      <c r="I10" s="5"/>
      <c r="J10" s="5"/>
      <c r="K10" s="35"/>
    </row>
    <row r="11" spans="1:13" s="6" customFormat="1" x14ac:dyDescent="0.25">
      <c r="A11" s="100">
        <v>5</v>
      </c>
      <c r="B11" s="51" t="s">
        <v>7</v>
      </c>
      <c r="C11" s="52">
        <f>4000000+5000000</f>
        <v>9000000</v>
      </c>
      <c r="D11" s="52">
        <f>2000000+2000000</f>
        <v>4000000</v>
      </c>
      <c r="E11" s="53">
        <f t="shared" si="0"/>
        <v>13000000</v>
      </c>
      <c r="F11" s="58">
        <v>9000000</v>
      </c>
      <c r="G11" s="52">
        <v>4000000</v>
      </c>
      <c r="H11" s="59">
        <f>F11+G11</f>
        <v>13000000</v>
      </c>
      <c r="I11" s="59">
        <f t="shared" ref="I11:J14" si="2">C11-F11</f>
        <v>0</v>
      </c>
      <c r="J11" s="59">
        <f t="shared" si="2"/>
        <v>0</v>
      </c>
      <c r="K11" s="60">
        <f>I11+J11</f>
        <v>0</v>
      </c>
    </row>
    <row r="12" spans="1:13" s="6" customFormat="1" x14ac:dyDescent="0.25">
      <c r="A12" s="31">
        <v>6</v>
      </c>
      <c r="B12" s="51" t="s">
        <v>8</v>
      </c>
      <c r="C12" s="52">
        <f>4000000+8000000</f>
        <v>12000000</v>
      </c>
      <c r="D12" s="52">
        <v>2000000</v>
      </c>
      <c r="E12" s="53">
        <f t="shared" si="0"/>
        <v>14000000</v>
      </c>
      <c r="F12" s="58">
        <v>12000000</v>
      </c>
      <c r="G12" s="52">
        <v>2000000</v>
      </c>
      <c r="H12" s="59">
        <f>F12+G12</f>
        <v>14000000</v>
      </c>
      <c r="I12" s="59">
        <f t="shared" si="2"/>
        <v>0</v>
      </c>
      <c r="J12" s="59">
        <f t="shared" si="2"/>
        <v>0</v>
      </c>
      <c r="K12" s="59">
        <f>I12+J12</f>
        <v>0</v>
      </c>
    </row>
    <row r="13" spans="1:13" s="6" customFormat="1" x14ac:dyDescent="0.25">
      <c r="A13" s="31">
        <v>7</v>
      </c>
      <c r="B13" s="51" t="s">
        <v>9</v>
      </c>
      <c r="C13" s="52">
        <f>4000000+5000000</f>
        <v>9000000</v>
      </c>
      <c r="D13" s="52">
        <f>2000000+3000000</f>
        <v>5000000</v>
      </c>
      <c r="E13" s="53">
        <f t="shared" si="0"/>
        <v>14000000</v>
      </c>
      <c r="F13" s="51">
        <v>9000000</v>
      </c>
      <c r="G13" s="54">
        <v>5000000</v>
      </c>
      <c r="H13" s="52">
        <f>F13+G13</f>
        <v>14000000</v>
      </c>
      <c r="I13" s="59">
        <f t="shared" si="2"/>
        <v>0</v>
      </c>
      <c r="J13" s="59">
        <f t="shared" si="2"/>
        <v>0</v>
      </c>
      <c r="K13" s="60">
        <f>I13+J13</f>
        <v>0</v>
      </c>
    </row>
    <row r="14" spans="1:13" s="6" customFormat="1" x14ac:dyDescent="0.25">
      <c r="A14" s="100">
        <v>8</v>
      </c>
      <c r="B14" s="51" t="s">
        <v>10</v>
      </c>
      <c r="C14" s="52">
        <v>3000000</v>
      </c>
      <c r="D14" s="52">
        <v>2000000</v>
      </c>
      <c r="E14" s="53">
        <f t="shared" si="0"/>
        <v>5000000</v>
      </c>
      <c r="F14" s="58">
        <v>3000000</v>
      </c>
      <c r="G14" s="52">
        <v>2000000</v>
      </c>
      <c r="H14" s="59">
        <f>F14+G14</f>
        <v>5000000</v>
      </c>
      <c r="I14" s="59">
        <f t="shared" si="2"/>
        <v>0</v>
      </c>
      <c r="J14" s="59">
        <f t="shared" si="2"/>
        <v>0</v>
      </c>
      <c r="K14" s="60">
        <f>I14+J14</f>
        <v>0</v>
      </c>
    </row>
    <row r="15" spans="1:13" s="6" customFormat="1" x14ac:dyDescent="0.25">
      <c r="A15" s="31">
        <v>9</v>
      </c>
      <c r="B15" s="51" t="s">
        <v>11</v>
      </c>
      <c r="C15" s="52">
        <f>3000000+10000000</f>
        <v>13000000</v>
      </c>
      <c r="D15" s="52">
        <f>2000000+10000000</f>
        <v>12000000</v>
      </c>
      <c r="E15" s="53">
        <f t="shared" si="0"/>
        <v>25000000</v>
      </c>
      <c r="F15" s="58">
        <v>13000000</v>
      </c>
      <c r="G15" s="52">
        <v>12000000</v>
      </c>
      <c r="H15" s="59">
        <f>F15+G15</f>
        <v>25000000</v>
      </c>
      <c r="I15" s="59">
        <f t="shared" ref="I15" si="3">C15-F15</f>
        <v>0</v>
      </c>
      <c r="J15" s="59">
        <f t="shared" ref="J15" si="4">D15-G15</f>
        <v>0</v>
      </c>
      <c r="K15" s="60">
        <f>I15+J15</f>
        <v>0</v>
      </c>
    </row>
    <row r="16" spans="1:13" s="6" customFormat="1" x14ac:dyDescent="0.25">
      <c r="A16" s="31">
        <v>10</v>
      </c>
      <c r="B16" s="94" t="s">
        <v>41</v>
      </c>
      <c r="C16" s="32">
        <f>4000000+40000000</f>
        <v>44000000</v>
      </c>
      <c r="D16" s="32">
        <f>2000000+1500000</f>
        <v>3500000</v>
      </c>
      <c r="E16" s="36">
        <f t="shared" si="0"/>
        <v>47500000</v>
      </c>
      <c r="F16" s="148"/>
      <c r="G16" s="147"/>
      <c r="H16" s="149"/>
      <c r="I16" s="149"/>
      <c r="J16" s="149"/>
      <c r="K16" s="150"/>
    </row>
    <row r="17" spans="1:11" s="6" customFormat="1" x14ac:dyDescent="0.25">
      <c r="A17" s="31">
        <v>11</v>
      </c>
      <c r="B17" s="51" t="s">
        <v>12</v>
      </c>
      <c r="C17" s="52">
        <f>4000000+20000000</f>
        <v>24000000</v>
      </c>
      <c r="D17" s="52">
        <f>2000000+15000000</f>
        <v>17000000</v>
      </c>
      <c r="E17" s="53">
        <f t="shared" si="0"/>
        <v>41000000</v>
      </c>
      <c r="F17" s="51"/>
      <c r="G17" s="54"/>
      <c r="H17" s="52">
        <v>36000000</v>
      </c>
      <c r="I17" s="54"/>
      <c r="J17" s="54"/>
      <c r="K17" s="139">
        <f>E17-H17</f>
        <v>5000000</v>
      </c>
    </row>
    <row r="18" spans="1:11" s="6" customFormat="1" x14ac:dyDescent="0.25">
      <c r="A18" s="31">
        <v>12</v>
      </c>
      <c r="B18" s="34" t="s">
        <v>13</v>
      </c>
      <c r="C18" s="32">
        <v>1500000</v>
      </c>
      <c r="D18" s="32">
        <v>1000000</v>
      </c>
      <c r="E18" s="36">
        <f t="shared" si="0"/>
        <v>2500000</v>
      </c>
      <c r="F18" s="94"/>
      <c r="G18" s="151"/>
      <c r="H18" s="151"/>
      <c r="I18" s="151"/>
      <c r="J18" s="151"/>
      <c r="K18" s="152"/>
    </row>
    <row r="19" spans="1:11" s="6" customFormat="1" x14ac:dyDescent="0.25">
      <c r="A19" s="31">
        <v>13</v>
      </c>
      <c r="B19" s="51" t="s">
        <v>14</v>
      </c>
      <c r="C19" s="52">
        <f>1500000+5000000</f>
        <v>6500000</v>
      </c>
      <c r="D19" s="52">
        <f>1000000+1000000</f>
        <v>2000000</v>
      </c>
      <c r="E19" s="53">
        <f t="shared" si="0"/>
        <v>8500000</v>
      </c>
      <c r="F19" s="58">
        <v>6500000</v>
      </c>
      <c r="G19" s="52">
        <v>2000000</v>
      </c>
      <c r="H19" s="52">
        <f>F19+G19</f>
        <v>8500000</v>
      </c>
      <c r="I19" s="59">
        <f t="shared" ref="I19:J21" si="5">C19-F19</f>
        <v>0</v>
      </c>
      <c r="J19" s="59">
        <f t="shared" si="5"/>
        <v>0</v>
      </c>
      <c r="K19" s="60">
        <f>I19+J19</f>
        <v>0</v>
      </c>
    </row>
    <row r="20" spans="1:11" s="6" customFormat="1" x14ac:dyDescent="0.25">
      <c r="A20" s="31">
        <v>14</v>
      </c>
      <c r="B20" s="51" t="s">
        <v>15</v>
      </c>
      <c r="C20" s="52">
        <v>2000000</v>
      </c>
      <c r="D20" s="52">
        <f>1500000+2500000</f>
        <v>4000000</v>
      </c>
      <c r="E20" s="53">
        <f t="shared" si="0"/>
        <v>6000000</v>
      </c>
      <c r="F20" s="52">
        <v>2000000</v>
      </c>
      <c r="G20" s="52">
        <f>1500000+2500000</f>
        <v>4000000</v>
      </c>
      <c r="H20" s="52">
        <f>F20+G20</f>
        <v>6000000</v>
      </c>
      <c r="I20" s="59">
        <f t="shared" si="5"/>
        <v>0</v>
      </c>
      <c r="J20" s="59">
        <f t="shared" si="5"/>
        <v>0</v>
      </c>
      <c r="K20" s="60">
        <f>I20+J20</f>
        <v>0</v>
      </c>
    </row>
    <row r="21" spans="1:11" s="6" customFormat="1" x14ac:dyDescent="0.25">
      <c r="A21" s="98">
        <v>15</v>
      </c>
      <c r="B21" s="51" t="s">
        <v>16</v>
      </c>
      <c r="C21" s="52">
        <f>2000000+6000000</f>
        <v>8000000</v>
      </c>
      <c r="D21" s="52">
        <f>1000000+3000000</f>
        <v>4000000</v>
      </c>
      <c r="E21" s="53">
        <f t="shared" si="0"/>
        <v>12000000</v>
      </c>
      <c r="F21" s="58">
        <v>8000000</v>
      </c>
      <c r="G21" s="52">
        <v>4000000</v>
      </c>
      <c r="H21" s="52">
        <f>F21+G21</f>
        <v>12000000</v>
      </c>
      <c r="I21" s="58">
        <f t="shared" si="5"/>
        <v>0</v>
      </c>
      <c r="J21" s="52">
        <f t="shared" si="5"/>
        <v>0</v>
      </c>
      <c r="K21" s="53">
        <f>I21+J21</f>
        <v>0</v>
      </c>
    </row>
    <row r="22" spans="1:11" s="6" customFormat="1" x14ac:dyDescent="0.25">
      <c r="A22" s="31">
        <v>16</v>
      </c>
      <c r="B22" s="34" t="s">
        <v>17</v>
      </c>
      <c r="C22" s="32">
        <v>3000000</v>
      </c>
      <c r="D22" s="32">
        <v>2000000</v>
      </c>
      <c r="E22" s="36">
        <f t="shared" si="0"/>
        <v>5000000</v>
      </c>
      <c r="F22" s="148"/>
      <c r="G22" s="147"/>
      <c r="H22" s="147"/>
      <c r="I22" s="151"/>
      <c r="J22" s="151"/>
      <c r="K22" s="153"/>
    </row>
    <row r="23" spans="1:11" s="6" customFormat="1" x14ac:dyDescent="0.25">
      <c r="A23" s="31">
        <v>17</v>
      </c>
      <c r="B23" s="51" t="s">
        <v>18</v>
      </c>
      <c r="C23" s="52">
        <v>3000000</v>
      </c>
      <c r="D23" s="52">
        <v>1000000</v>
      </c>
      <c r="E23" s="53">
        <f t="shared" si="0"/>
        <v>4000000</v>
      </c>
      <c r="F23" s="58">
        <v>3000000</v>
      </c>
      <c r="G23" s="52">
        <v>1000000</v>
      </c>
      <c r="H23" s="52">
        <f>F23+G23</f>
        <v>4000000</v>
      </c>
      <c r="I23" s="140">
        <f t="shared" ref="I23:J25" si="6">C23-F23</f>
        <v>0</v>
      </c>
      <c r="J23" s="140">
        <f t="shared" si="6"/>
        <v>0</v>
      </c>
      <c r="K23" s="139">
        <f>I23+J23</f>
        <v>0</v>
      </c>
    </row>
    <row r="24" spans="1:11" s="6" customFormat="1" x14ac:dyDescent="0.25">
      <c r="A24" s="31">
        <v>18</v>
      </c>
      <c r="B24" s="51" t="s">
        <v>19</v>
      </c>
      <c r="C24" s="52">
        <f>2000000+10060000+7000000</f>
        <v>19060000</v>
      </c>
      <c r="D24" s="52">
        <f>1000000+1500000+1000000</f>
        <v>3500000</v>
      </c>
      <c r="E24" s="53">
        <f t="shared" si="0"/>
        <v>22560000</v>
      </c>
      <c r="F24" s="58">
        <v>19060000</v>
      </c>
      <c r="G24" s="52">
        <v>2500000</v>
      </c>
      <c r="H24" s="59">
        <f>F24+G24</f>
        <v>21560000</v>
      </c>
      <c r="I24" s="59">
        <f t="shared" si="6"/>
        <v>0</v>
      </c>
      <c r="J24" s="59">
        <f t="shared" si="6"/>
        <v>1000000</v>
      </c>
      <c r="K24" s="60">
        <f>I24+J24</f>
        <v>1000000</v>
      </c>
    </row>
    <row r="25" spans="1:11" s="6" customFormat="1" x14ac:dyDescent="0.25">
      <c r="A25" s="31">
        <v>19</v>
      </c>
      <c r="B25" s="51" t="s">
        <v>20</v>
      </c>
      <c r="C25" s="52">
        <v>2000000</v>
      </c>
      <c r="D25" s="52">
        <v>1500000</v>
      </c>
      <c r="E25" s="53">
        <f t="shared" si="0"/>
        <v>3500000</v>
      </c>
      <c r="F25" s="58">
        <v>2000000</v>
      </c>
      <c r="G25" s="52">
        <v>1500000</v>
      </c>
      <c r="H25" s="59">
        <f>F25+G25</f>
        <v>3500000</v>
      </c>
      <c r="I25" s="59">
        <f t="shared" si="6"/>
        <v>0</v>
      </c>
      <c r="J25" s="59">
        <f t="shared" si="6"/>
        <v>0</v>
      </c>
      <c r="K25" s="60">
        <f>I25+J25</f>
        <v>0</v>
      </c>
    </row>
    <row r="26" spans="1:11" s="6" customFormat="1" x14ac:dyDescent="0.25">
      <c r="A26" s="31">
        <v>20</v>
      </c>
      <c r="B26" s="34" t="s">
        <v>21</v>
      </c>
      <c r="C26" s="147">
        <f>2000000+7000000+3500000</f>
        <v>12500000</v>
      </c>
      <c r="D26" s="147">
        <f>1500000+2580000+1500000</f>
        <v>5580000</v>
      </c>
      <c r="E26" s="36">
        <f t="shared" si="0"/>
        <v>18080000</v>
      </c>
      <c r="F26" s="148"/>
      <c r="G26" s="147"/>
      <c r="H26" s="149"/>
      <c r="I26" s="149"/>
      <c r="J26" s="149"/>
      <c r="K26" s="150"/>
    </row>
    <row r="27" spans="1:11" s="6" customFormat="1" x14ac:dyDescent="0.25">
      <c r="A27" s="31">
        <v>21</v>
      </c>
      <c r="B27" s="51" t="s">
        <v>22</v>
      </c>
      <c r="C27" s="52">
        <f>4000000+12500000</f>
        <v>16500000</v>
      </c>
      <c r="D27" s="52">
        <f>2000000+10000000</f>
        <v>12000000</v>
      </c>
      <c r="E27" s="53">
        <f t="shared" si="0"/>
        <v>28500000</v>
      </c>
      <c r="F27" s="51">
        <v>16500000</v>
      </c>
      <c r="G27" s="54">
        <v>12000000</v>
      </c>
      <c r="H27" s="52">
        <f t="shared" ref="H27:H36" si="7">F27+G27</f>
        <v>28500000</v>
      </c>
      <c r="I27" s="59">
        <f>C27-F27</f>
        <v>0</v>
      </c>
      <c r="J27" s="59">
        <f>D27-G27</f>
        <v>0</v>
      </c>
      <c r="K27" s="60">
        <f t="shared" ref="K27:K36" si="8">I27+J27</f>
        <v>0</v>
      </c>
    </row>
    <row r="28" spans="1:11" s="6" customFormat="1" x14ac:dyDescent="0.25">
      <c r="A28" s="31">
        <v>22</v>
      </c>
      <c r="B28" s="51" t="s">
        <v>23</v>
      </c>
      <c r="C28" s="52">
        <f>3000000+4100000</f>
        <v>7100000</v>
      </c>
      <c r="D28" s="52">
        <f>2000000+1000000</f>
        <v>3000000</v>
      </c>
      <c r="E28" s="53">
        <f t="shared" si="0"/>
        <v>10100000</v>
      </c>
      <c r="F28" s="52">
        <f>3000000+4100000</f>
        <v>7100000</v>
      </c>
      <c r="G28" s="52">
        <f>2000000+1000000</f>
        <v>3000000</v>
      </c>
      <c r="H28" s="52">
        <f t="shared" si="7"/>
        <v>10100000</v>
      </c>
      <c r="I28" s="59">
        <f>C28-F28</f>
        <v>0</v>
      </c>
      <c r="J28" s="59">
        <f>D28-G28</f>
        <v>0</v>
      </c>
      <c r="K28" s="60">
        <f t="shared" si="8"/>
        <v>0</v>
      </c>
    </row>
    <row r="29" spans="1:11" s="6" customFormat="1" x14ac:dyDescent="0.25">
      <c r="A29" s="31">
        <v>23</v>
      </c>
      <c r="B29" s="51" t="s">
        <v>24</v>
      </c>
      <c r="C29" s="52">
        <f>4000000+7000000</f>
        <v>11000000</v>
      </c>
      <c r="D29" s="52">
        <f>2095000+7530000</f>
        <v>9625000</v>
      </c>
      <c r="E29" s="53">
        <f t="shared" si="0"/>
        <v>20625000</v>
      </c>
      <c r="F29" s="58">
        <v>11000000</v>
      </c>
      <c r="G29" s="52">
        <v>9625000</v>
      </c>
      <c r="H29" s="59">
        <f t="shared" si="7"/>
        <v>20625000</v>
      </c>
      <c r="I29" s="59">
        <f t="shared" ref="I29:J33" si="9">C29-F29</f>
        <v>0</v>
      </c>
      <c r="J29" s="59">
        <f t="shared" si="9"/>
        <v>0</v>
      </c>
      <c r="K29" s="139">
        <f t="shared" si="8"/>
        <v>0</v>
      </c>
    </row>
    <row r="30" spans="1:11" s="6" customFormat="1" x14ac:dyDescent="0.25">
      <c r="A30" s="31">
        <v>24</v>
      </c>
      <c r="B30" s="51" t="s">
        <v>25</v>
      </c>
      <c r="C30" s="52">
        <f>3000000+100000+7200000</f>
        <v>10300000</v>
      </c>
      <c r="D30" s="52">
        <f>2000000+1500000+1500000</f>
        <v>5000000</v>
      </c>
      <c r="E30" s="53">
        <f t="shared" si="0"/>
        <v>15300000</v>
      </c>
      <c r="F30" s="58">
        <f>3000000+100000+7200000</f>
        <v>10300000</v>
      </c>
      <c r="G30" s="52">
        <f>2000000+1500000+1500000</f>
        <v>5000000</v>
      </c>
      <c r="H30" s="59">
        <f t="shared" si="7"/>
        <v>15300000</v>
      </c>
      <c r="I30" s="59">
        <f t="shared" si="9"/>
        <v>0</v>
      </c>
      <c r="J30" s="59">
        <f t="shared" si="9"/>
        <v>0</v>
      </c>
      <c r="K30" s="60">
        <f t="shared" si="8"/>
        <v>0</v>
      </c>
    </row>
    <row r="31" spans="1:11" s="6" customFormat="1" x14ac:dyDescent="0.25">
      <c r="A31" s="31">
        <v>25</v>
      </c>
      <c r="B31" s="51" t="s">
        <v>26</v>
      </c>
      <c r="C31" s="52">
        <f>3000000+8000000</f>
        <v>11000000</v>
      </c>
      <c r="D31" s="52">
        <f>2000000+1500000</f>
        <v>3500000</v>
      </c>
      <c r="E31" s="53">
        <f t="shared" si="0"/>
        <v>14500000</v>
      </c>
      <c r="F31" s="58">
        <v>11000000</v>
      </c>
      <c r="G31" s="52">
        <v>3500000</v>
      </c>
      <c r="H31" s="59">
        <f t="shared" si="7"/>
        <v>14500000</v>
      </c>
      <c r="I31" s="59">
        <f t="shared" si="9"/>
        <v>0</v>
      </c>
      <c r="J31" s="59">
        <f t="shared" si="9"/>
        <v>0</v>
      </c>
      <c r="K31" s="60">
        <f t="shared" si="8"/>
        <v>0</v>
      </c>
    </row>
    <row r="32" spans="1:11" s="6" customFormat="1" x14ac:dyDescent="0.25">
      <c r="A32" s="31">
        <v>26</v>
      </c>
      <c r="B32" s="51" t="s">
        <v>27</v>
      </c>
      <c r="C32" s="52">
        <f>11000000+10000000</f>
        <v>21000000</v>
      </c>
      <c r="D32" s="52">
        <f>6200000+10000000</f>
        <v>16200000</v>
      </c>
      <c r="E32" s="53">
        <f t="shared" si="0"/>
        <v>37200000</v>
      </c>
      <c r="F32" s="58">
        <v>21000000</v>
      </c>
      <c r="G32" s="52">
        <v>16200000</v>
      </c>
      <c r="H32" s="52">
        <f t="shared" si="7"/>
        <v>37200000</v>
      </c>
      <c r="I32" s="59">
        <f t="shared" si="9"/>
        <v>0</v>
      </c>
      <c r="J32" s="59">
        <f t="shared" si="9"/>
        <v>0</v>
      </c>
      <c r="K32" s="60">
        <f t="shared" si="8"/>
        <v>0</v>
      </c>
    </row>
    <row r="33" spans="1:13" s="6" customFormat="1" x14ac:dyDescent="0.25">
      <c r="A33" s="31">
        <v>27</v>
      </c>
      <c r="B33" s="346" t="s">
        <v>28</v>
      </c>
      <c r="C33" s="333">
        <f>3000000+10000000+20000000</f>
        <v>33000000</v>
      </c>
      <c r="D33" s="333">
        <f>2000000+10000000+1500000</f>
        <v>13500000</v>
      </c>
      <c r="E33" s="53">
        <f t="shared" si="0"/>
        <v>46500000</v>
      </c>
      <c r="F33" s="58">
        <v>13000000</v>
      </c>
      <c r="G33" s="52">
        <v>12000000</v>
      </c>
      <c r="H33" s="59">
        <f t="shared" si="7"/>
        <v>25000000</v>
      </c>
      <c r="I33" s="141">
        <f t="shared" si="9"/>
        <v>20000000</v>
      </c>
      <c r="J33" s="141">
        <f t="shared" si="9"/>
        <v>1500000</v>
      </c>
      <c r="K33" s="345">
        <f t="shared" si="8"/>
        <v>21500000</v>
      </c>
      <c r="L33" s="475" t="s">
        <v>134</v>
      </c>
      <c r="M33" s="476"/>
    </row>
    <row r="34" spans="1:13" s="6" customFormat="1" x14ac:dyDescent="0.25">
      <c r="A34" s="31">
        <v>28</v>
      </c>
      <c r="B34" s="51" t="s">
        <v>29</v>
      </c>
      <c r="C34" s="52">
        <v>2000000</v>
      </c>
      <c r="D34" s="52">
        <v>2000000</v>
      </c>
      <c r="E34" s="53">
        <f t="shared" si="0"/>
        <v>4000000</v>
      </c>
      <c r="F34" s="52">
        <v>2000000</v>
      </c>
      <c r="G34" s="52">
        <v>2000000</v>
      </c>
      <c r="H34" s="59">
        <f t="shared" si="7"/>
        <v>4000000</v>
      </c>
      <c r="I34" s="59">
        <f t="shared" ref="I34" si="10">C34-F34</f>
        <v>0</v>
      </c>
      <c r="J34" s="59">
        <f t="shared" ref="J34" si="11">D34-G34</f>
        <v>0</v>
      </c>
      <c r="K34" s="249">
        <f t="shared" si="8"/>
        <v>0</v>
      </c>
    </row>
    <row r="35" spans="1:13" s="6" customFormat="1" x14ac:dyDescent="0.25">
      <c r="A35" s="31">
        <v>29</v>
      </c>
      <c r="B35" s="346" t="s">
        <v>30</v>
      </c>
      <c r="C35" s="52">
        <f>1500000+10000000</f>
        <v>11500000</v>
      </c>
      <c r="D35" s="52">
        <f>2000000+1500000</f>
        <v>3500000</v>
      </c>
      <c r="E35" s="53">
        <f t="shared" si="0"/>
        <v>15000000</v>
      </c>
      <c r="F35" s="58">
        <v>9680000</v>
      </c>
      <c r="G35" s="52">
        <v>3490000</v>
      </c>
      <c r="H35" s="59">
        <f t="shared" si="7"/>
        <v>13170000</v>
      </c>
      <c r="I35" s="141">
        <f>C35-F35</f>
        <v>1820000</v>
      </c>
      <c r="J35" s="141">
        <f>D35-G35</f>
        <v>10000</v>
      </c>
      <c r="K35" s="142">
        <f t="shared" si="8"/>
        <v>1830000</v>
      </c>
    </row>
    <row r="36" spans="1:13" s="6" customFormat="1" x14ac:dyDescent="0.25">
      <c r="A36" s="31">
        <v>30</v>
      </c>
      <c r="B36" s="51" t="s">
        <v>31</v>
      </c>
      <c r="C36" s="52">
        <f>2000000+15000000</f>
        <v>17000000</v>
      </c>
      <c r="D36" s="52">
        <f>2000000+1500000</f>
        <v>3500000</v>
      </c>
      <c r="E36" s="53">
        <f t="shared" si="0"/>
        <v>20500000</v>
      </c>
      <c r="F36" s="58">
        <v>17000000</v>
      </c>
      <c r="G36" s="52">
        <v>3500000</v>
      </c>
      <c r="H36" s="59">
        <f t="shared" si="7"/>
        <v>20500000</v>
      </c>
      <c r="I36" s="59">
        <f>C36-F36</f>
        <v>0</v>
      </c>
      <c r="J36" s="59">
        <f>D36-G36</f>
        <v>0</v>
      </c>
      <c r="K36" s="60">
        <f t="shared" si="8"/>
        <v>0</v>
      </c>
    </row>
    <row r="37" spans="1:13" s="6" customFormat="1" x14ac:dyDescent="0.25">
      <c r="A37" s="31">
        <v>31</v>
      </c>
      <c r="B37" s="51" t="s">
        <v>32</v>
      </c>
      <c r="C37" s="52">
        <v>4000000</v>
      </c>
      <c r="D37" s="52">
        <v>2000000</v>
      </c>
      <c r="E37" s="53">
        <f t="shared" si="0"/>
        <v>6000000</v>
      </c>
      <c r="F37" s="58">
        <v>4000000</v>
      </c>
      <c r="G37" s="52">
        <v>2000000</v>
      </c>
      <c r="H37" s="59">
        <f t="shared" ref="H37:H38" si="12">F37+G37</f>
        <v>6000000</v>
      </c>
      <c r="I37" s="59">
        <f t="shared" ref="I37" si="13">C37-F37</f>
        <v>0</v>
      </c>
      <c r="J37" s="59">
        <f t="shared" ref="J37" si="14">D37-G37</f>
        <v>0</v>
      </c>
      <c r="K37" s="60">
        <f t="shared" ref="K37" si="15">I37+J37</f>
        <v>0</v>
      </c>
    </row>
    <row r="38" spans="1:13" s="6" customFormat="1" x14ac:dyDescent="0.25">
      <c r="A38" s="31">
        <v>32</v>
      </c>
      <c r="B38" s="51" t="s">
        <v>33</v>
      </c>
      <c r="C38" s="52">
        <v>1500000</v>
      </c>
      <c r="D38" s="52">
        <v>1000000</v>
      </c>
      <c r="E38" s="53">
        <f t="shared" si="0"/>
        <v>2500000</v>
      </c>
      <c r="F38" s="58">
        <v>1500000</v>
      </c>
      <c r="G38" s="52">
        <v>1000000</v>
      </c>
      <c r="H38" s="59">
        <f t="shared" si="12"/>
        <v>2500000</v>
      </c>
      <c r="I38" s="59">
        <f t="shared" ref="I38" si="16">C38-F38</f>
        <v>0</v>
      </c>
      <c r="J38" s="59">
        <f t="shared" ref="J38" si="17">D38-G38</f>
        <v>0</v>
      </c>
      <c r="K38" s="60">
        <f t="shared" ref="K38" si="18">I38+J38</f>
        <v>0</v>
      </c>
    </row>
    <row r="39" spans="1:13" s="6" customFormat="1" x14ac:dyDescent="0.25">
      <c r="A39" s="31">
        <v>33</v>
      </c>
      <c r="B39" s="34" t="s">
        <v>34</v>
      </c>
      <c r="C39" s="32">
        <f>1500000+2500000</f>
        <v>4000000</v>
      </c>
      <c r="D39" s="32">
        <f>1000000+1000000</f>
        <v>2000000</v>
      </c>
      <c r="E39" s="36">
        <f t="shared" si="0"/>
        <v>6000000</v>
      </c>
      <c r="F39" s="148"/>
      <c r="G39" s="147"/>
      <c r="H39" s="149"/>
      <c r="I39" s="149"/>
      <c r="J39" s="149"/>
      <c r="K39" s="150"/>
    </row>
    <row r="40" spans="1:13" s="6" customFormat="1" x14ac:dyDescent="0.25">
      <c r="A40" s="31">
        <v>34</v>
      </c>
      <c r="B40" s="51" t="s">
        <v>35</v>
      </c>
      <c r="C40" s="52">
        <f>3000000+10000000</f>
        <v>13000000</v>
      </c>
      <c r="D40" s="52">
        <f>2000000+10000000</f>
        <v>12000000</v>
      </c>
      <c r="E40" s="53">
        <f t="shared" si="0"/>
        <v>25000000</v>
      </c>
      <c r="F40" s="58">
        <v>13000000</v>
      </c>
      <c r="G40" s="52">
        <v>12000000</v>
      </c>
      <c r="H40" s="59">
        <f t="shared" ref="H40:H41" si="19">F40+G40</f>
        <v>25000000</v>
      </c>
      <c r="I40" s="59">
        <f t="shared" ref="I40" si="20">C40-F40</f>
        <v>0</v>
      </c>
      <c r="J40" s="59">
        <f t="shared" ref="J40" si="21">D40-G40</f>
        <v>0</v>
      </c>
      <c r="K40" s="60">
        <f t="shared" ref="K40" si="22">I40+J40</f>
        <v>0</v>
      </c>
    </row>
    <row r="41" spans="1:13" s="6" customFormat="1" x14ac:dyDescent="0.25">
      <c r="A41" s="31">
        <v>35</v>
      </c>
      <c r="B41" s="346" t="s">
        <v>36</v>
      </c>
      <c r="C41" s="52">
        <v>2000000</v>
      </c>
      <c r="D41" s="333">
        <v>2000000</v>
      </c>
      <c r="E41" s="53">
        <f t="shared" si="0"/>
        <v>4000000</v>
      </c>
      <c r="F41" s="58">
        <v>2000000</v>
      </c>
      <c r="G41" s="333">
        <v>1780000</v>
      </c>
      <c r="H41" s="59">
        <f t="shared" si="19"/>
        <v>3780000</v>
      </c>
      <c r="I41" s="59">
        <f t="shared" ref="I41" si="23">C41-F41</f>
        <v>0</v>
      </c>
      <c r="J41" s="141">
        <f t="shared" ref="J41" si="24">D41-G41</f>
        <v>220000</v>
      </c>
      <c r="K41" s="142">
        <f t="shared" ref="K41" si="25">I41+J41</f>
        <v>220000</v>
      </c>
    </row>
    <row r="42" spans="1:13" s="6" customFormat="1" x14ac:dyDescent="0.25">
      <c r="A42" s="31">
        <v>36</v>
      </c>
      <c r="B42" s="346" t="s">
        <v>37</v>
      </c>
      <c r="C42" s="52">
        <f>2000000+3000000</f>
        <v>5000000</v>
      </c>
      <c r="D42" s="52">
        <f>2000000+2000000</f>
        <v>4000000</v>
      </c>
      <c r="E42" s="53">
        <f t="shared" si="0"/>
        <v>9000000</v>
      </c>
      <c r="F42" s="58">
        <v>3000000</v>
      </c>
      <c r="G42" s="52">
        <v>2000000</v>
      </c>
      <c r="H42" s="59">
        <f>F42+G42</f>
        <v>5000000</v>
      </c>
      <c r="I42" s="141">
        <f>C42-F42</f>
        <v>2000000</v>
      </c>
      <c r="J42" s="141">
        <f>D42-G42</f>
        <v>2000000</v>
      </c>
      <c r="K42" s="142">
        <f>I42+J42</f>
        <v>4000000</v>
      </c>
      <c r="L42" s="475" t="s">
        <v>133</v>
      </c>
      <c r="M42" s="476"/>
    </row>
    <row r="43" spans="1:13" s="6" customFormat="1" x14ac:dyDescent="0.25">
      <c r="A43" s="31">
        <v>37</v>
      </c>
      <c r="B43" s="51" t="s">
        <v>38</v>
      </c>
      <c r="C43" s="52">
        <f>3000000+10000000</f>
        <v>13000000</v>
      </c>
      <c r="D43" s="52">
        <f>2000000+10000000</f>
        <v>12000000</v>
      </c>
      <c r="E43" s="53">
        <f t="shared" si="0"/>
        <v>25000000</v>
      </c>
      <c r="F43" s="58">
        <v>13000000</v>
      </c>
      <c r="G43" s="52">
        <v>12000000</v>
      </c>
      <c r="H43" s="59">
        <f>F43+G43</f>
        <v>25000000</v>
      </c>
      <c r="I43" s="59">
        <f>C43-F43</f>
        <v>0</v>
      </c>
      <c r="J43" s="59">
        <f>D43-G43</f>
        <v>0</v>
      </c>
      <c r="K43" s="60">
        <f>I43+J43</f>
        <v>0</v>
      </c>
    </row>
    <row r="44" spans="1:13" s="6" customFormat="1" ht="21" customHeight="1" thickBot="1" x14ac:dyDescent="0.3">
      <c r="A44" s="31">
        <v>38</v>
      </c>
      <c r="B44" s="110" t="s">
        <v>42</v>
      </c>
      <c r="C44" s="33">
        <f>3000000+10000000</f>
        <v>13000000</v>
      </c>
      <c r="D44" s="33">
        <f>2000000+10000000</f>
        <v>12000000</v>
      </c>
      <c r="E44" s="112">
        <f t="shared" si="0"/>
        <v>25000000</v>
      </c>
      <c r="F44" s="148"/>
      <c r="G44" s="147"/>
      <c r="H44" s="149"/>
      <c r="I44" s="149"/>
      <c r="J44" s="149"/>
      <c r="K44" s="150"/>
    </row>
    <row r="45" spans="1:13" s="7" customFormat="1" ht="16.5" thickBot="1" x14ac:dyDescent="0.3">
      <c r="A45" s="463" t="s">
        <v>172</v>
      </c>
      <c r="B45" s="464"/>
      <c r="C45" s="113">
        <f>SUM(C7:C44)</f>
        <v>379960000</v>
      </c>
      <c r="D45" s="113">
        <f>SUM(D7:D44)</f>
        <v>197405000</v>
      </c>
      <c r="E45" s="114">
        <f t="shared" si="0"/>
        <v>577365000</v>
      </c>
      <c r="F45" s="109"/>
      <c r="G45" s="109"/>
      <c r="H45" s="248">
        <f>SUM(H7:H44)</f>
        <v>436735000</v>
      </c>
      <c r="I45" s="109"/>
      <c r="J45" s="109"/>
      <c r="K45" s="248">
        <f>SUM(K7:K44)</f>
        <v>33550000</v>
      </c>
      <c r="L45" s="181" t="s">
        <v>163</v>
      </c>
    </row>
    <row r="46" spans="1:13" s="7" customFormat="1" ht="15.75" x14ac:dyDescent="0.25">
      <c r="A46" s="406"/>
      <c r="B46" s="406"/>
      <c r="C46" s="407"/>
      <c r="D46" s="407"/>
      <c r="E46" s="408"/>
      <c r="F46" s="409"/>
      <c r="G46" s="409"/>
      <c r="H46" s="410"/>
      <c r="I46" s="409"/>
      <c r="J46" s="409"/>
      <c r="K46" s="410"/>
      <c r="L46" s="181"/>
    </row>
    <row r="47" spans="1:13" x14ac:dyDescent="0.25">
      <c r="H47" s="412" t="s">
        <v>137</v>
      </c>
      <c r="I47" s="23"/>
      <c r="J47" s="23"/>
      <c r="K47" s="411" t="s">
        <v>138</v>
      </c>
    </row>
    <row r="48" spans="1:13" x14ac:dyDescent="0.25">
      <c r="G48" s="485" t="s">
        <v>153</v>
      </c>
      <c r="H48" s="485"/>
      <c r="I48" s="486">
        <f>H45+K45</f>
        <v>470285000</v>
      </c>
      <c r="J48" s="487"/>
      <c r="K48" s="228" t="s">
        <v>174</v>
      </c>
    </row>
    <row r="49" spans="6:11" ht="15.75" x14ac:dyDescent="0.25">
      <c r="F49" s="227" t="s">
        <v>139</v>
      </c>
      <c r="G49" s="483" t="s">
        <v>135</v>
      </c>
      <c r="H49" s="484"/>
      <c r="I49" s="471">
        <f>E10+E16+E18+E22+E26+E39+E44</f>
        <v>107080000</v>
      </c>
      <c r="J49" s="472"/>
      <c r="K49" s="180" t="s">
        <v>162</v>
      </c>
    </row>
    <row r="50" spans="6:11" ht="16.5" thickBot="1" x14ac:dyDescent="0.3">
      <c r="G50" s="469" t="s">
        <v>136</v>
      </c>
      <c r="H50" s="470"/>
      <c r="I50" s="473">
        <f>H45+K45+I49</f>
        <v>577365000</v>
      </c>
      <c r="J50" s="474"/>
      <c r="K50" s="457" t="s">
        <v>140</v>
      </c>
    </row>
  </sheetData>
  <mergeCells count="15">
    <mergeCell ref="G50:H50"/>
    <mergeCell ref="I49:J49"/>
    <mergeCell ref="I50:J50"/>
    <mergeCell ref="L42:M42"/>
    <mergeCell ref="A3:E4"/>
    <mergeCell ref="L33:M33"/>
    <mergeCell ref="G49:H49"/>
    <mergeCell ref="G48:H48"/>
    <mergeCell ref="I48:J48"/>
    <mergeCell ref="A1:K1"/>
    <mergeCell ref="F4:H4"/>
    <mergeCell ref="I4:K4"/>
    <mergeCell ref="A45:B45"/>
    <mergeCell ref="A2:K2"/>
    <mergeCell ref="F3:K3"/>
  </mergeCells>
  <pageMargins left="0.19685039370078741" right="0.19685039370078741" top="0.19685039370078741" bottom="0.31496062992125984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7" workbookViewId="0">
      <selection activeCell="K46" sqref="K46"/>
    </sheetView>
  </sheetViews>
  <sheetFormatPr defaultRowHeight="16.5" x14ac:dyDescent="0.3"/>
  <cols>
    <col min="1" max="1" width="4.5703125" style="15" customWidth="1"/>
    <col min="2" max="2" width="22.28515625" style="253" bestFit="1" customWidth="1"/>
    <col min="3" max="3" width="17" style="17" customWidth="1"/>
    <col min="4" max="4" width="17.7109375" style="15" customWidth="1"/>
    <col min="5" max="5" width="16.28515625" style="15" bestFit="1" customWidth="1"/>
    <col min="6" max="242" width="9.140625" style="15"/>
    <col min="243" max="243" width="8.28515625" style="15" bestFit="1" customWidth="1"/>
    <col min="244" max="244" width="24.7109375" style="15" bestFit="1" customWidth="1"/>
    <col min="245" max="245" width="47.7109375" style="15" customWidth="1"/>
    <col min="246" max="246" width="21.5703125" style="15" customWidth="1"/>
    <col min="247" max="247" width="20.7109375" style="15" customWidth="1"/>
    <col min="248" max="248" width="17.28515625" style="15" customWidth="1"/>
    <col min="249" max="249" width="10.140625" style="15" bestFit="1" customWidth="1"/>
    <col min="250" max="498" width="9.140625" style="15"/>
    <col min="499" max="499" width="8.28515625" style="15" bestFit="1" customWidth="1"/>
    <col min="500" max="500" width="24.7109375" style="15" bestFit="1" customWidth="1"/>
    <col min="501" max="501" width="47.7109375" style="15" customWidth="1"/>
    <col min="502" max="502" width="21.5703125" style="15" customWidth="1"/>
    <col min="503" max="503" width="20.7109375" style="15" customWidth="1"/>
    <col min="504" max="504" width="17.28515625" style="15" customWidth="1"/>
    <col min="505" max="505" width="10.140625" style="15" bestFit="1" customWidth="1"/>
    <col min="506" max="754" width="9.140625" style="15"/>
    <col min="755" max="755" width="8.28515625" style="15" bestFit="1" customWidth="1"/>
    <col min="756" max="756" width="24.7109375" style="15" bestFit="1" customWidth="1"/>
    <col min="757" max="757" width="47.7109375" style="15" customWidth="1"/>
    <col min="758" max="758" width="21.5703125" style="15" customWidth="1"/>
    <col min="759" max="759" width="20.7109375" style="15" customWidth="1"/>
    <col min="760" max="760" width="17.28515625" style="15" customWidth="1"/>
    <col min="761" max="761" width="10.140625" style="15" bestFit="1" customWidth="1"/>
    <col min="762" max="1010" width="9.140625" style="15"/>
    <col min="1011" max="1011" width="8.28515625" style="15" bestFit="1" customWidth="1"/>
    <col min="1012" max="1012" width="24.7109375" style="15" bestFit="1" customWidth="1"/>
    <col min="1013" max="1013" width="47.7109375" style="15" customWidth="1"/>
    <col min="1014" max="1014" width="21.5703125" style="15" customWidth="1"/>
    <col min="1015" max="1015" width="20.7109375" style="15" customWidth="1"/>
    <col min="1016" max="1016" width="17.28515625" style="15" customWidth="1"/>
    <col min="1017" max="1017" width="10.140625" style="15" bestFit="1" customWidth="1"/>
    <col min="1018" max="1266" width="9.140625" style="15"/>
    <col min="1267" max="1267" width="8.28515625" style="15" bestFit="1" customWidth="1"/>
    <col min="1268" max="1268" width="24.7109375" style="15" bestFit="1" customWidth="1"/>
    <col min="1269" max="1269" width="47.7109375" style="15" customWidth="1"/>
    <col min="1270" max="1270" width="21.5703125" style="15" customWidth="1"/>
    <col min="1271" max="1271" width="20.7109375" style="15" customWidth="1"/>
    <col min="1272" max="1272" width="17.28515625" style="15" customWidth="1"/>
    <col min="1273" max="1273" width="10.140625" style="15" bestFit="1" customWidth="1"/>
    <col min="1274" max="1522" width="9.140625" style="15"/>
    <col min="1523" max="1523" width="8.28515625" style="15" bestFit="1" customWidth="1"/>
    <col min="1524" max="1524" width="24.7109375" style="15" bestFit="1" customWidth="1"/>
    <col min="1525" max="1525" width="47.7109375" style="15" customWidth="1"/>
    <col min="1526" max="1526" width="21.5703125" style="15" customWidth="1"/>
    <col min="1527" max="1527" width="20.7109375" style="15" customWidth="1"/>
    <col min="1528" max="1528" width="17.28515625" style="15" customWidth="1"/>
    <col min="1529" max="1529" width="10.140625" style="15" bestFit="1" customWidth="1"/>
    <col min="1530" max="1778" width="9.140625" style="15"/>
    <col min="1779" max="1779" width="8.28515625" style="15" bestFit="1" customWidth="1"/>
    <col min="1780" max="1780" width="24.7109375" style="15" bestFit="1" customWidth="1"/>
    <col min="1781" max="1781" width="47.7109375" style="15" customWidth="1"/>
    <col min="1782" max="1782" width="21.5703125" style="15" customWidth="1"/>
    <col min="1783" max="1783" width="20.7109375" style="15" customWidth="1"/>
    <col min="1784" max="1784" width="17.28515625" style="15" customWidth="1"/>
    <col min="1785" max="1785" width="10.140625" style="15" bestFit="1" customWidth="1"/>
    <col min="1786" max="2034" width="9.140625" style="15"/>
    <col min="2035" max="2035" width="8.28515625" style="15" bestFit="1" customWidth="1"/>
    <col min="2036" max="2036" width="24.7109375" style="15" bestFit="1" customWidth="1"/>
    <col min="2037" max="2037" width="47.7109375" style="15" customWidth="1"/>
    <col min="2038" max="2038" width="21.5703125" style="15" customWidth="1"/>
    <col min="2039" max="2039" width="20.7109375" style="15" customWidth="1"/>
    <col min="2040" max="2040" width="17.28515625" style="15" customWidth="1"/>
    <col min="2041" max="2041" width="10.140625" style="15" bestFit="1" customWidth="1"/>
    <col min="2042" max="2290" width="9.140625" style="15"/>
    <col min="2291" max="2291" width="8.28515625" style="15" bestFit="1" customWidth="1"/>
    <col min="2292" max="2292" width="24.7109375" style="15" bestFit="1" customWidth="1"/>
    <col min="2293" max="2293" width="47.7109375" style="15" customWidth="1"/>
    <col min="2294" max="2294" width="21.5703125" style="15" customWidth="1"/>
    <col min="2295" max="2295" width="20.7109375" style="15" customWidth="1"/>
    <col min="2296" max="2296" width="17.28515625" style="15" customWidth="1"/>
    <col min="2297" max="2297" width="10.140625" style="15" bestFit="1" customWidth="1"/>
    <col min="2298" max="2546" width="9.140625" style="15"/>
    <col min="2547" max="2547" width="8.28515625" style="15" bestFit="1" customWidth="1"/>
    <col min="2548" max="2548" width="24.7109375" style="15" bestFit="1" customWidth="1"/>
    <col min="2549" max="2549" width="47.7109375" style="15" customWidth="1"/>
    <col min="2550" max="2550" width="21.5703125" style="15" customWidth="1"/>
    <col min="2551" max="2551" width="20.7109375" style="15" customWidth="1"/>
    <col min="2552" max="2552" width="17.28515625" style="15" customWidth="1"/>
    <col min="2553" max="2553" width="10.140625" style="15" bestFit="1" customWidth="1"/>
    <col min="2554" max="2802" width="9.140625" style="15"/>
    <col min="2803" max="2803" width="8.28515625" style="15" bestFit="1" customWidth="1"/>
    <col min="2804" max="2804" width="24.7109375" style="15" bestFit="1" customWidth="1"/>
    <col min="2805" max="2805" width="47.7109375" style="15" customWidth="1"/>
    <col min="2806" max="2806" width="21.5703125" style="15" customWidth="1"/>
    <col min="2807" max="2807" width="20.7109375" style="15" customWidth="1"/>
    <col min="2808" max="2808" width="17.28515625" style="15" customWidth="1"/>
    <col min="2809" max="2809" width="10.140625" style="15" bestFit="1" customWidth="1"/>
    <col min="2810" max="3058" width="9.140625" style="15"/>
    <col min="3059" max="3059" width="8.28515625" style="15" bestFit="1" customWidth="1"/>
    <col min="3060" max="3060" width="24.7109375" style="15" bestFit="1" customWidth="1"/>
    <col min="3061" max="3061" width="47.7109375" style="15" customWidth="1"/>
    <col min="3062" max="3062" width="21.5703125" style="15" customWidth="1"/>
    <col min="3063" max="3063" width="20.7109375" style="15" customWidth="1"/>
    <col min="3064" max="3064" width="17.28515625" style="15" customWidth="1"/>
    <col min="3065" max="3065" width="10.140625" style="15" bestFit="1" customWidth="1"/>
    <col min="3066" max="3314" width="9.140625" style="15"/>
    <col min="3315" max="3315" width="8.28515625" style="15" bestFit="1" customWidth="1"/>
    <col min="3316" max="3316" width="24.7109375" style="15" bestFit="1" customWidth="1"/>
    <col min="3317" max="3317" width="47.7109375" style="15" customWidth="1"/>
    <col min="3318" max="3318" width="21.5703125" style="15" customWidth="1"/>
    <col min="3319" max="3319" width="20.7109375" style="15" customWidth="1"/>
    <col min="3320" max="3320" width="17.28515625" style="15" customWidth="1"/>
    <col min="3321" max="3321" width="10.140625" style="15" bestFit="1" customWidth="1"/>
    <col min="3322" max="3570" width="9.140625" style="15"/>
    <col min="3571" max="3571" width="8.28515625" style="15" bestFit="1" customWidth="1"/>
    <col min="3572" max="3572" width="24.7109375" style="15" bestFit="1" customWidth="1"/>
    <col min="3573" max="3573" width="47.7109375" style="15" customWidth="1"/>
    <col min="3574" max="3574" width="21.5703125" style="15" customWidth="1"/>
    <col min="3575" max="3575" width="20.7109375" style="15" customWidth="1"/>
    <col min="3576" max="3576" width="17.28515625" style="15" customWidth="1"/>
    <col min="3577" max="3577" width="10.140625" style="15" bestFit="1" customWidth="1"/>
    <col min="3578" max="3826" width="9.140625" style="15"/>
    <col min="3827" max="3827" width="8.28515625" style="15" bestFit="1" customWidth="1"/>
    <col min="3828" max="3828" width="24.7109375" style="15" bestFit="1" customWidth="1"/>
    <col min="3829" max="3829" width="47.7109375" style="15" customWidth="1"/>
    <col min="3830" max="3830" width="21.5703125" style="15" customWidth="1"/>
    <col min="3831" max="3831" width="20.7109375" style="15" customWidth="1"/>
    <col min="3832" max="3832" width="17.28515625" style="15" customWidth="1"/>
    <col min="3833" max="3833" width="10.140625" style="15" bestFit="1" customWidth="1"/>
    <col min="3834" max="4082" width="9.140625" style="15"/>
    <col min="4083" max="4083" width="8.28515625" style="15" bestFit="1" customWidth="1"/>
    <col min="4084" max="4084" width="24.7109375" style="15" bestFit="1" customWidth="1"/>
    <col min="4085" max="4085" width="47.7109375" style="15" customWidth="1"/>
    <col min="4086" max="4086" width="21.5703125" style="15" customWidth="1"/>
    <col min="4087" max="4087" width="20.7109375" style="15" customWidth="1"/>
    <col min="4088" max="4088" width="17.28515625" style="15" customWidth="1"/>
    <col min="4089" max="4089" width="10.140625" style="15" bestFit="1" customWidth="1"/>
    <col min="4090" max="4338" width="9.140625" style="15"/>
    <col min="4339" max="4339" width="8.28515625" style="15" bestFit="1" customWidth="1"/>
    <col min="4340" max="4340" width="24.7109375" style="15" bestFit="1" customWidth="1"/>
    <col min="4341" max="4341" width="47.7109375" style="15" customWidth="1"/>
    <col min="4342" max="4342" width="21.5703125" style="15" customWidth="1"/>
    <col min="4343" max="4343" width="20.7109375" style="15" customWidth="1"/>
    <col min="4344" max="4344" width="17.28515625" style="15" customWidth="1"/>
    <col min="4345" max="4345" width="10.140625" style="15" bestFit="1" customWidth="1"/>
    <col min="4346" max="4594" width="9.140625" style="15"/>
    <col min="4595" max="4595" width="8.28515625" style="15" bestFit="1" customWidth="1"/>
    <col min="4596" max="4596" width="24.7109375" style="15" bestFit="1" customWidth="1"/>
    <col min="4597" max="4597" width="47.7109375" style="15" customWidth="1"/>
    <col min="4598" max="4598" width="21.5703125" style="15" customWidth="1"/>
    <col min="4599" max="4599" width="20.7109375" style="15" customWidth="1"/>
    <col min="4600" max="4600" width="17.28515625" style="15" customWidth="1"/>
    <col min="4601" max="4601" width="10.140625" style="15" bestFit="1" customWidth="1"/>
    <col min="4602" max="4850" width="9.140625" style="15"/>
    <col min="4851" max="4851" width="8.28515625" style="15" bestFit="1" customWidth="1"/>
    <col min="4852" max="4852" width="24.7109375" style="15" bestFit="1" customWidth="1"/>
    <col min="4853" max="4853" width="47.7109375" style="15" customWidth="1"/>
    <col min="4854" max="4854" width="21.5703125" style="15" customWidth="1"/>
    <col min="4855" max="4855" width="20.7109375" style="15" customWidth="1"/>
    <col min="4856" max="4856" width="17.28515625" style="15" customWidth="1"/>
    <col min="4857" max="4857" width="10.140625" style="15" bestFit="1" customWidth="1"/>
    <col min="4858" max="5106" width="9.140625" style="15"/>
    <col min="5107" max="5107" width="8.28515625" style="15" bestFit="1" customWidth="1"/>
    <col min="5108" max="5108" width="24.7109375" style="15" bestFit="1" customWidth="1"/>
    <col min="5109" max="5109" width="47.7109375" style="15" customWidth="1"/>
    <col min="5110" max="5110" width="21.5703125" style="15" customWidth="1"/>
    <col min="5111" max="5111" width="20.7109375" style="15" customWidth="1"/>
    <col min="5112" max="5112" width="17.28515625" style="15" customWidth="1"/>
    <col min="5113" max="5113" width="10.140625" style="15" bestFit="1" customWidth="1"/>
    <col min="5114" max="5362" width="9.140625" style="15"/>
    <col min="5363" max="5363" width="8.28515625" style="15" bestFit="1" customWidth="1"/>
    <col min="5364" max="5364" width="24.7109375" style="15" bestFit="1" customWidth="1"/>
    <col min="5365" max="5365" width="47.7109375" style="15" customWidth="1"/>
    <col min="5366" max="5366" width="21.5703125" style="15" customWidth="1"/>
    <col min="5367" max="5367" width="20.7109375" style="15" customWidth="1"/>
    <col min="5368" max="5368" width="17.28515625" style="15" customWidth="1"/>
    <col min="5369" max="5369" width="10.140625" style="15" bestFit="1" customWidth="1"/>
    <col min="5370" max="5618" width="9.140625" style="15"/>
    <col min="5619" max="5619" width="8.28515625" style="15" bestFit="1" customWidth="1"/>
    <col min="5620" max="5620" width="24.7109375" style="15" bestFit="1" customWidth="1"/>
    <col min="5621" max="5621" width="47.7109375" style="15" customWidth="1"/>
    <col min="5622" max="5622" width="21.5703125" style="15" customWidth="1"/>
    <col min="5623" max="5623" width="20.7109375" style="15" customWidth="1"/>
    <col min="5624" max="5624" width="17.28515625" style="15" customWidth="1"/>
    <col min="5625" max="5625" width="10.140625" style="15" bestFit="1" customWidth="1"/>
    <col min="5626" max="5874" width="9.140625" style="15"/>
    <col min="5875" max="5875" width="8.28515625" style="15" bestFit="1" customWidth="1"/>
    <col min="5876" max="5876" width="24.7109375" style="15" bestFit="1" customWidth="1"/>
    <col min="5877" max="5877" width="47.7109375" style="15" customWidth="1"/>
    <col min="5878" max="5878" width="21.5703125" style="15" customWidth="1"/>
    <col min="5879" max="5879" width="20.7109375" style="15" customWidth="1"/>
    <col min="5880" max="5880" width="17.28515625" style="15" customWidth="1"/>
    <col min="5881" max="5881" width="10.140625" style="15" bestFit="1" customWidth="1"/>
    <col min="5882" max="6130" width="9.140625" style="15"/>
    <col min="6131" max="6131" width="8.28515625" style="15" bestFit="1" customWidth="1"/>
    <col min="6132" max="6132" width="24.7109375" style="15" bestFit="1" customWidth="1"/>
    <col min="6133" max="6133" width="47.7109375" style="15" customWidth="1"/>
    <col min="6134" max="6134" width="21.5703125" style="15" customWidth="1"/>
    <col min="6135" max="6135" width="20.7109375" style="15" customWidth="1"/>
    <col min="6136" max="6136" width="17.28515625" style="15" customWidth="1"/>
    <col min="6137" max="6137" width="10.140625" style="15" bestFit="1" customWidth="1"/>
    <col min="6138" max="6386" width="9.140625" style="15"/>
    <col min="6387" max="6387" width="8.28515625" style="15" bestFit="1" customWidth="1"/>
    <col min="6388" max="6388" width="24.7109375" style="15" bestFit="1" customWidth="1"/>
    <col min="6389" max="6389" width="47.7109375" style="15" customWidth="1"/>
    <col min="6390" max="6390" width="21.5703125" style="15" customWidth="1"/>
    <col min="6391" max="6391" width="20.7109375" style="15" customWidth="1"/>
    <col min="6392" max="6392" width="17.28515625" style="15" customWidth="1"/>
    <col min="6393" max="6393" width="10.140625" style="15" bestFit="1" customWidth="1"/>
    <col min="6394" max="6642" width="9.140625" style="15"/>
    <col min="6643" max="6643" width="8.28515625" style="15" bestFit="1" customWidth="1"/>
    <col min="6644" max="6644" width="24.7109375" style="15" bestFit="1" customWidth="1"/>
    <col min="6645" max="6645" width="47.7109375" style="15" customWidth="1"/>
    <col min="6646" max="6646" width="21.5703125" style="15" customWidth="1"/>
    <col min="6647" max="6647" width="20.7109375" style="15" customWidth="1"/>
    <col min="6648" max="6648" width="17.28515625" style="15" customWidth="1"/>
    <col min="6649" max="6649" width="10.140625" style="15" bestFit="1" customWidth="1"/>
    <col min="6650" max="6898" width="9.140625" style="15"/>
    <col min="6899" max="6899" width="8.28515625" style="15" bestFit="1" customWidth="1"/>
    <col min="6900" max="6900" width="24.7109375" style="15" bestFit="1" customWidth="1"/>
    <col min="6901" max="6901" width="47.7109375" style="15" customWidth="1"/>
    <col min="6902" max="6902" width="21.5703125" style="15" customWidth="1"/>
    <col min="6903" max="6903" width="20.7109375" style="15" customWidth="1"/>
    <col min="6904" max="6904" width="17.28515625" style="15" customWidth="1"/>
    <col min="6905" max="6905" width="10.140625" style="15" bestFit="1" customWidth="1"/>
    <col min="6906" max="7154" width="9.140625" style="15"/>
    <col min="7155" max="7155" width="8.28515625" style="15" bestFit="1" customWidth="1"/>
    <col min="7156" max="7156" width="24.7109375" style="15" bestFit="1" customWidth="1"/>
    <col min="7157" max="7157" width="47.7109375" style="15" customWidth="1"/>
    <col min="7158" max="7158" width="21.5703125" style="15" customWidth="1"/>
    <col min="7159" max="7159" width="20.7109375" style="15" customWidth="1"/>
    <col min="7160" max="7160" width="17.28515625" style="15" customWidth="1"/>
    <col min="7161" max="7161" width="10.140625" style="15" bestFit="1" customWidth="1"/>
    <col min="7162" max="7410" width="9.140625" style="15"/>
    <col min="7411" max="7411" width="8.28515625" style="15" bestFit="1" customWidth="1"/>
    <col min="7412" max="7412" width="24.7109375" style="15" bestFit="1" customWidth="1"/>
    <col min="7413" max="7413" width="47.7109375" style="15" customWidth="1"/>
    <col min="7414" max="7414" width="21.5703125" style="15" customWidth="1"/>
    <col min="7415" max="7415" width="20.7109375" style="15" customWidth="1"/>
    <col min="7416" max="7416" width="17.28515625" style="15" customWidth="1"/>
    <col min="7417" max="7417" width="10.140625" style="15" bestFit="1" customWidth="1"/>
    <col min="7418" max="7666" width="9.140625" style="15"/>
    <col min="7667" max="7667" width="8.28515625" style="15" bestFit="1" customWidth="1"/>
    <col min="7668" max="7668" width="24.7109375" style="15" bestFit="1" customWidth="1"/>
    <col min="7669" max="7669" width="47.7109375" style="15" customWidth="1"/>
    <col min="7670" max="7670" width="21.5703125" style="15" customWidth="1"/>
    <col min="7671" max="7671" width="20.7109375" style="15" customWidth="1"/>
    <col min="7672" max="7672" width="17.28515625" style="15" customWidth="1"/>
    <col min="7673" max="7673" width="10.140625" style="15" bestFit="1" customWidth="1"/>
    <col min="7674" max="7922" width="9.140625" style="15"/>
    <col min="7923" max="7923" width="8.28515625" style="15" bestFit="1" customWidth="1"/>
    <col min="7924" max="7924" width="24.7109375" style="15" bestFit="1" customWidth="1"/>
    <col min="7925" max="7925" width="47.7109375" style="15" customWidth="1"/>
    <col min="7926" max="7926" width="21.5703125" style="15" customWidth="1"/>
    <col min="7927" max="7927" width="20.7109375" style="15" customWidth="1"/>
    <col min="7928" max="7928" width="17.28515625" style="15" customWidth="1"/>
    <col min="7929" max="7929" width="10.140625" style="15" bestFit="1" customWidth="1"/>
    <col min="7930" max="8178" width="9.140625" style="15"/>
    <col min="8179" max="8179" width="8.28515625" style="15" bestFit="1" customWidth="1"/>
    <col min="8180" max="8180" width="24.7109375" style="15" bestFit="1" customWidth="1"/>
    <col min="8181" max="8181" width="47.7109375" style="15" customWidth="1"/>
    <col min="8182" max="8182" width="21.5703125" style="15" customWidth="1"/>
    <col min="8183" max="8183" width="20.7109375" style="15" customWidth="1"/>
    <col min="8184" max="8184" width="17.28515625" style="15" customWidth="1"/>
    <col min="8185" max="8185" width="10.140625" style="15" bestFit="1" customWidth="1"/>
    <col min="8186" max="8434" width="9.140625" style="15"/>
    <col min="8435" max="8435" width="8.28515625" style="15" bestFit="1" customWidth="1"/>
    <col min="8436" max="8436" width="24.7109375" style="15" bestFit="1" customWidth="1"/>
    <col min="8437" max="8437" width="47.7109375" style="15" customWidth="1"/>
    <col min="8438" max="8438" width="21.5703125" style="15" customWidth="1"/>
    <col min="8439" max="8439" width="20.7109375" style="15" customWidth="1"/>
    <col min="8440" max="8440" width="17.28515625" style="15" customWidth="1"/>
    <col min="8441" max="8441" width="10.140625" style="15" bestFit="1" customWidth="1"/>
    <col min="8442" max="8690" width="9.140625" style="15"/>
    <col min="8691" max="8691" width="8.28515625" style="15" bestFit="1" customWidth="1"/>
    <col min="8692" max="8692" width="24.7109375" style="15" bestFit="1" customWidth="1"/>
    <col min="8693" max="8693" width="47.7109375" style="15" customWidth="1"/>
    <col min="8694" max="8694" width="21.5703125" style="15" customWidth="1"/>
    <col min="8695" max="8695" width="20.7109375" style="15" customWidth="1"/>
    <col min="8696" max="8696" width="17.28515625" style="15" customWidth="1"/>
    <col min="8697" max="8697" width="10.140625" style="15" bestFit="1" customWidth="1"/>
    <col min="8698" max="8946" width="9.140625" style="15"/>
    <col min="8947" max="8947" width="8.28515625" style="15" bestFit="1" customWidth="1"/>
    <col min="8948" max="8948" width="24.7109375" style="15" bestFit="1" customWidth="1"/>
    <col min="8949" max="8949" width="47.7109375" style="15" customWidth="1"/>
    <col min="8950" max="8950" width="21.5703125" style="15" customWidth="1"/>
    <col min="8951" max="8951" width="20.7109375" style="15" customWidth="1"/>
    <col min="8952" max="8952" width="17.28515625" style="15" customWidth="1"/>
    <col min="8953" max="8953" width="10.140625" style="15" bestFit="1" customWidth="1"/>
    <col min="8954" max="9202" width="9.140625" style="15"/>
    <col min="9203" max="9203" width="8.28515625" style="15" bestFit="1" customWidth="1"/>
    <col min="9204" max="9204" width="24.7109375" style="15" bestFit="1" customWidth="1"/>
    <col min="9205" max="9205" width="47.7109375" style="15" customWidth="1"/>
    <col min="9206" max="9206" width="21.5703125" style="15" customWidth="1"/>
    <col min="9207" max="9207" width="20.7109375" style="15" customWidth="1"/>
    <col min="9208" max="9208" width="17.28515625" style="15" customWidth="1"/>
    <col min="9209" max="9209" width="10.140625" style="15" bestFit="1" customWidth="1"/>
    <col min="9210" max="9458" width="9.140625" style="15"/>
    <col min="9459" max="9459" width="8.28515625" style="15" bestFit="1" customWidth="1"/>
    <col min="9460" max="9460" width="24.7109375" style="15" bestFit="1" customWidth="1"/>
    <col min="9461" max="9461" width="47.7109375" style="15" customWidth="1"/>
    <col min="9462" max="9462" width="21.5703125" style="15" customWidth="1"/>
    <col min="9463" max="9463" width="20.7109375" style="15" customWidth="1"/>
    <col min="9464" max="9464" width="17.28515625" style="15" customWidth="1"/>
    <col min="9465" max="9465" width="10.140625" style="15" bestFit="1" customWidth="1"/>
    <col min="9466" max="9714" width="9.140625" style="15"/>
    <col min="9715" max="9715" width="8.28515625" style="15" bestFit="1" customWidth="1"/>
    <col min="9716" max="9716" width="24.7109375" style="15" bestFit="1" customWidth="1"/>
    <col min="9717" max="9717" width="47.7109375" style="15" customWidth="1"/>
    <col min="9718" max="9718" width="21.5703125" style="15" customWidth="1"/>
    <col min="9719" max="9719" width="20.7109375" style="15" customWidth="1"/>
    <col min="9720" max="9720" width="17.28515625" style="15" customWidth="1"/>
    <col min="9721" max="9721" width="10.140625" style="15" bestFit="1" customWidth="1"/>
    <col min="9722" max="9970" width="9.140625" style="15"/>
    <col min="9971" max="9971" width="8.28515625" style="15" bestFit="1" customWidth="1"/>
    <col min="9972" max="9972" width="24.7109375" style="15" bestFit="1" customWidth="1"/>
    <col min="9973" max="9973" width="47.7109375" style="15" customWidth="1"/>
    <col min="9974" max="9974" width="21.5703125" style="15" customWidth="1"/>
    <col min="9975" max="9975" width="20.7109375" style="15" customWidth="1"/>
    <col min="9976" max="9976" width="17.28515625" style="15" customWidth="1"/>
    <col min="9977" max="9977" width="10.140625" style="15" bestFit="1" customWidth="1"/>
    <col min="9978" max="10226" width="9.140625" style="15"/>
    <col min="10227" max="10227" width="8.28515625" style="15" bestFit="1" customWidth="1"/>
    <col min="10228" max="10228" width="24.7109375" style="15" bestFit="1" customWidth="1"/>
    <col min="10229" max="10229" width="47.7109375" style="15" customWidth="1"/>
    <col min="10230" max="10230" width="21.5703125" style="15" customWidth="1"/>
    <col min="10231" max="10231" width="20.7109375" style="15" customWidth="1"/>
    <col min="10232" max="10232" width="17.28515625" style="15" customWidth="1"/>
    <col min="10233" max="10233" width="10.140625" style="15" bestFit="1" customWidth="1"/>
    <col min="10234" max="10482" width="9.140625" style="15"/>
    <col min="10483" max="10483" width="8.28515625" style="15" bestFit="1" customWidth="1"/>
    <col min="10484" max="10484" width="24.7109375" style="15" bestFit="1" customWidth="1"/>
    <col min="10485" max="10485" width="47.7109375" style="15" customWidth="1"/>
    <col min="10486" max="10486" width="21.5703125" style="15" customWidth="1"/>
    <col min="10487" max="10487" width="20.7109375" style="15" customWidth="1"/>
    <col min="10488" max="10488" width="17.28515625" style="15" customWidth="1"/>
    <col min="10489" max="10489" width="10.140625" style="15" bestFit="1" customWidth="1"/>
    <col min="10490" max="10738" width="9.140625" style="15"/>
    <col min="10739" max="10739" width="8.28515625" style="15" bestFit="1" customWidth="1"/>
    <col min="10740" max="10740" width="24.7109375" style="15" bestFit="1" customWidth="1"/>
    <col min="10741" max="10741" width="47.7109375" style="15" customWidth="1"/>
    <col min="10742" max="10742" width="21.5703125" style="15" customWidth="1"/>
    <col min="10743" max="10743" width="20.7109375" style="15" customWidth="1"/>
    <col min="10744" max="10744" width="17.28515625" style="15" customWidth="1"/>
    <col min="10745" max="10745" width="10.140625" style="15" bestFit="1" customWidth="1"/>
    <col min="10746" max="10994" width="9.140625" style="15"/>
    <col min="10995" max="10995" width="8.28515625" style="15" bestFit="1" customWidth="1"/>
    <col min="10996" max="10996" width="24.7109375" style="15" bestFit="1" customWidth="1"/>
    <col min="10997" max="10997" width="47.7109375" style="15" customWidth="1"/>
    <col min="10998" max="10998" width="21.5703125" style="15" customWidth="1"/>
    <col min="10999" max="10999" width="20.7109375" style="15" customWidth="1"/>
    <col min="11000" max="11000" width="17.28515625" style="15" customWidth="1"/>
    <col min="11001" max="11001" width="10.140625" style="15" bestFit="1" customWidth="1"/>
    <col min="11002" max="11250" width="9.140625" style="15"/>
    <col min="11251" max="11251" width="8.28515625" style="15" bestFit="1" customWidth="1"/>
    <col min="11252" max="11252" width="24.7109375" style="15" bestFit="1" customWidth="1"/>
    <col min="11253" max="11253" width="47.7109375" style="15" customWidth="1"/>
    <col min="11254" max="11254" width="21.5703125" style="15" customWidth="1"/>
    <col min="11255" max="11255" width="20.7109375" style="15" customWidth="1"/>
    <col min="11256" max="11256" width="17.28515625" style="15" customWidth="1"/>
    <col min="11257" max="11257" width="10.140625" style="15" bestFit="1" customWidth="1"/>
    <col min="11258" max="11506" width="9.140625" style="15"/>
    <col min="11507" max="11507" width="8.28515625" style="15" bestFit="1" customWidth="1"/>
    <col min="11508" max="11508" width="24.7109375" style="15" bestFit="1" customWidth="1"/>
    <col min="11509" max="11509" width="47.7109375" style="15" customWidth="1"/>
    <col min="11510" max="11510" width="21.5703125" style="15" customWidth="1"/>
    <col min="11511" max="11511" width="20.7109375" style="15" customWidth="1"/>
    <col min="11512" max="11512" width="17.28515625" style="15" customWidth="1"/>
    <col min="11513" max="11513" width="10.140625" style="15" bestFit="1" customWidth="1"/>
    <col min="11514" max="11762" width="9.140625" style="15"/>
    <col min="11763" max="11763" width="8.28515625" style="15" bestFit="1" customWidth="1"/>
    <col min="11764" max="11764" width="24.7109375" style="15" bestFit="1" customWidth="1"/>
    <col min="11765" max="11765" width="47.7109375" style="15" customWidth="1"/>
    <col min="11766" max="11766" width="21.5703125" style="15" customWidth="1"/>
    <col min="11767" max="11767" width="20.7109375" style="15" customWidth="1"/>
    <col min="11768" max="11768" width="17.28515625" style="15" customWidth="1"/>
    <col min="11769" max="11769" width="10.140625" style="15" bestFit="1" customWidth="1"/>
    <col min="11770" max="12018" width="9.140625" style="15"/>
    <col min="12019" max="12019" width="8.28515625" style="15" bestFit="1" customWidth="1"/>
    <col min="12020" max="12020" width="24.7109375" style="15" bestFit="1" customWidth="1"/>
    <col min="12021" max="12021" width="47.7109375" style="15" customWidth="1"/>
    <col min="12022" max="12022" width="21.5703125" style="15" customWidth="1"/>
    <col min="12023" max="12023" width="20.7109375" style="15" customWidth="1"/>
    <col min="12024" max="12024" width="17.28515625" style="15" customWidth="1"/>
    <col min="12025" max="12025" width="10.140625" style="15" bestFit="1" customWidth="1"/>
    <col min="12026" max="12274" width="9.140625" style="15"/>
    <col min="12275" max="12275" width="8.28515625" style="15" bestFit="1" customWidth="1"/>
    <col min="12276" max="12276" width="24.7109375" style="15" bestFit="1" customWidth="1"/>
    <col min="12277" max="12277" width="47.7109375" style="15" customWidth="1"/>
    <col min="12278" max="12278" width="21.5703125" style="15" customWidth="1"/>
    <col min="12279" max="12279" width="20.7109375" style="15" customWidth="1"/>
    <col min="12280" max="12280" width="17.28515625" style="15" customWidth="1"/>
    <col min="12281" max="12281" width="10.140625" style="15" bestFit="1" customWidth="1"/>
    <col min="12282" max="12530" width="9.140625" style="15"/>
    <col min="12531" max="12531" width="8.28515625" style="15" bestFit="1" customWidth="1"/>
    <col min="12532" max="12532" width="24.7109375" style="15" bestFit="1" customWidth="1"/>
    <col min="12533" max="12533" width="47.7109375" style="15" customWidth="1"/>
    <col min="12534" max="12534" width="21.5703125" style="15" customWidth="1"/>
    <col min="12535" max="12535" width="20.7109375" style="15" customWidth="1"/>
    <col min="12536" max="12536" width="17.28515625" style="15" customWidth="1"/>
    <col min="12537" max="12537" width="10.140625" style="15" bestFit="1" customWidth="1"/>
    <col min="12538" max="12786" width="9.140625" style="15"/>
    <col min="12787" max="12787" width="8.28515625" style="15" bestFit="1" customWidth="1"/>
    <col min="12788" max="12788" width="24.7109375" style="15" bestFit="1" customWidth="1"/>
    <col min="12789" max="12789" width="47.7109375" style="15" customWidth="1"/>
    <col min="12790" max="12790" width="21.5703125" style="15" customWidth="1"/>
    <col min="12791" max="12791" width="20.7109375" style="15" customWidth="1"/>
    <col min="12792" max="12792" width="17.28515625" style="15" customWidth="1"/>
    <col min="12793" max="12793" width="10.140625" style="15" bestFit="1" customWidth="1"/>
    <col min="12794" max="13042" width="9.140625" style="15"/>
    <col min="13043" max="13043" width="8.28515625" style="15" bestFit="1" customWidth="1"/>
    <col min="13044" max="13044" width="24.7109375" style="15" bestFit="1" customWidth="1"/>
    <col min="13045" max="13045" width="47.7109375" style="15" customWidth="1"/>
    <col min="13046" max="13046" width="21.5703125" style="15" customWidth="1"/>
    <col min="13047" max="13047" width="20.7109375" style="15" customWidth="1"/>
    <col min="13048" max="13048" width="17.28515625" style="15" customWidth="1"/>
    <col min="13049" max="13049" width="10.140625" style="15" bestFit="1" customWidth="1"/>
    <col min="13050" max="13298" width="9.140625" style="15"/>
    <col min="13299" max="13299" width="8.28515625" style="15" bestFit="1" customWidth="1"/>
    <col min="13300" max="13300" width="24.7109375" style="15" bestFit="1" customWidth="1"/>
    <col min="13301" max="13301" width="47.7109375" style="15" customWidth="1"/>
    <col min="13302" max="13302" width="21.5703125" style="15" customWidth="1"/>
    <col min="13303" max="13303" width="20.7109375" style="15" customWidth="1"/>
    <col min="13304" max="13304" width="17.28515625" style="15" customWidth="1"/>
    <col min="13305" max="13305" width="10.140625" style="15" bestFit="1" customWidth="1"/>
    <col min="13306" max="13554" width="9.140625" style="15"/>
    <col min="13555" max="13555" width="8.28515625" style="15" bestFit="1" customWidth="1"/>
    <col min="13556" max="13556" width="24.7109375" style="15" bestFit="1" customWidth="1"/>
    <col min="13557" max="13557" width="47.7109375" style="15" customWidth="1"/>
    <col min="13558" max="13558" width="21.5703125" style="15" customWidth="1"/>
    <col min="13559" max="13559" width="20.7109375" style="15" customWidth="1"/>
    <col min="13560" max="13560" width="17.28515625" style="15" customWidth="1"/>
    <col min="13561" max="13561" width="10.140625" style="15" bestFit="1" customWidth="1"/>
    <col min="13562" max="13810" width="9.140625" style="15"/>
    <col min="13811" max="13811" width="8.28515625" style="15" bestFit="1" customWidth="1"/>
    <col min="13812" max="13812" width="24.7109375" style="15" bestFit="1" customWidth="1"/>
    <col min="13813" max="13813" width="47.7109375" style="15" customWidth="1"/>
    <col min="13814" max="13814" width="21.5703125" style="15" customWidth="1"/>
    <col min="13815" max="13815" width="20.7109375" style="15" customWidth="1"/>
    <col min="13816" max="13816" width="17.28515625" style="15" customWidth="1"/>
    <col min="13817" max="13817" width="10.140625" style="15" bestFit="1" customWidth="1"/>
    <col min="13818" max="14066" width="9.140625" style="15"/>
    <col min="14067" max="14067" width="8.28515625" style="15" bestFit="1" customWidth="1"/>
    <col min="14068" max="14068" width="24.7109375" style="15" bestFit="1" customWidth="1"/>
    <col min="14069" max="14069" width="47.7109375" style="15" customWidth="1"/>
    <col min="14070" max="14070" width="21.5703125" style="15" customWidth="1"/>
    <col min="14071" max="14071" width="20.7109375" style="15" customWidth="1"/>
    <col min="14072" max="14072" width="17.28515625" style="15" customWidth="1"/>
    <col min="14073" max="14073" width="10.140625" style="15" bestFit="1" customWidth="1"/>
    <col min="14074" max="14322" width="9.140625" style="15"/>
    <col min="14323" max="14323" width="8.28515625" style="15" bestFit="1" customWidth="1"/>
    <col min="14324" max="14324" width="24.7109375" style="15" bestFit="1" customWidth="1"/>
    <col min="14325" max="14325" width="47.7109375" style="15" customWidth="1"/>
    <col min="14326" max="14326" width="21.5703125" style="15" customWidth="1"/>
    <col min="14327" max="14327" width="20.7109375" style="15" customWidth="1"/>
    <col min="14328" max="14328" width="17.28515625" style="15" customWidth="1"/>
    <col min="14329" max="14329" width="10.140625" style="15" bestFit="1" customWidth="1"/>
    <col min="14330" max="14578" width="9.140625" style="15"/>
    <col min="14579" max="14579" width="8.28515625" style="15" bestFit="1" customWidth="1"/>
    <col min="14580" max="14580" width="24.7109375" style="15" bestFit="1" customWidth="1"/>
    <col min="14581" max="14581" width="47.7109375" style="15" customWidth="1"/>
    <col min="14582" max="14582" width="21.5703125" style="15" customWidth="1"/>
    <col min="14583" max="14583" width="20.7109375" style="15" customWidth="1"/>
    <col min="14584" max="14584" width="17.28515625" style="15" customWidth="1"/>
    <col min="14585" max="14585" width="10.140625" style="15" bestFit="1" customWidth="1"/>
    <col min="14586" max="14834" width="9.140625" style="15"/>
    <col min="14835" max="14835" width="8.28515625" style="15" bestFit="1" customWidth="1"/>
    <col min="14836" max="14836" width="24.7109375" style="15" bestFit="1" customWidth="1"/>
    <col min="14837" max="14837" width="47.7109375" style="15" customWidth="1"/>
    <col min="14838" max="14838" width="21.5703125" style="15" customWidth="1"/>
    <col min="14839" max="14839" width="20.7109375" style="15" customWidth="1"/>
    <col min="14840" max="14840" width="17.28515625" style="15" customWidth="1"/>
    <col min="14841" max="14841" width="10.140625" style="15" bestFit="1" customWidth="1"/>
    <col min="14842" max="15090" width="9.140625" style="15"/>
    <col min="15091" max="15091" width="8.28515625" style="15" bestFit="1" customWidth="1"/>
    <col min="15092" max="15092" width="24.7109375" style="15" bestFit="1" customWidth="1"/>
    <col min="15093" max="15093" width="47.7109375" style="15" customWidth="1"/>
    <col min="15094" max="15094" width="21.5703125" style="15" customWidth="1"/>
    <col min="15095" max="15095" width="20.7109375" style="15" customWidth="1"/>
    <col min="15096" max="15096" width="17.28515625" style="15" customWidth="1"/>
    <col min="15097" max="15097" width="10.140625" style="15" bestFit="1" customWidth="1"/>
    <col min="15098" max="15346" width="9.140625" style="15"/>
    <col min="15347" max="15347" width="8.28515625" style="15" bestFit="1" customWidth="1"/>
    <col min="15348" max="15348" width="24.7109375" style="15" bestFit="1" customWidth="1"/>
    <col min="15349" max="15349" width="47.7109375" style="15" customWidth="1"/>
    <col min="15350" max="15350" width="21.5703125" style="15" customWidth="1"/>
    <col min="15351" max="15351" width="20.7109375" style="15" customWidth="1"/>
    <col min="15352" max="15352" width="17.28515625" style="15" customWidth="1"/>
    <col min="15353" max="15353" width="10.140625" style="15" bestFit="1" customWidth="1"/>
    <col min="15354" max="15602" width="9.140625" style="15"/>
    <col min="15603" max="15603" width="8.28515625" style="15" bestFit="1" customWidth="1"/>
    <col min="15604" max="15604" width="24.7109375" style="15" bestFit="1" customWidth="1"/>
    <col min="15605" max="15605" width="47.7109375" style="15" customWidth="1"/>
    <col min="15606" max="15606" width="21.5703125" style="15" customWidth="1"/>
    <col min="15607" max="15607" width="20.7109375" style="15" customWidth="1"/>
    <col min="15608" max="15608" width="17.28515625" style="15" customWidth="1"/>
    <col min="15609" max="15609" width="10.140625" style="15" bestFit="1" customWidth="1"/>
    <col min="15610" max="15858" width="9.140625" style="15"/>
    <col min="15859" max="15859" width="8.28515625" style="15" bestFit="1" customWidth="1"/>
    <col min="15860" max="15860" width="24.7109375" style="15" bestFit="1" customWidth="1"/>
    <col min="15861" max="15861" width="47.7109375" style="15" customWidth="1"/>
    <col min="15862" max="15862" width="21.5703125" style="15" customWidth="1"/>
    <col min="15863" max="15863" width="20.7109375" style="15" customWidth="1"/>
    <col min="15864" max="15864" width="17.28515625" style="15" customWidth="1"/>
    <col min="15865" max="15865" width="10.140625" style="15" bestFit="1" customWidth="1"/>
    <col min="15866" max="16114" width="9.140625" style="15"/>
    <col min="16115" max="16115" width="8.28515625" style="15" bestFit="1" customWidth="1"/>
    <col min="16116" max="16116" width="24.7109375" style="15" bestFit="1" customWidth="1"/>
    <col min="16117" max="16117" width="47.7109375" style="15" customWidth="1"/>
    <col min="16118" max="16118" width="21.5703125" style="15" customWidth="1"/>
    <col min="16119" max="16119" width="20.7109375" style="15" customWidth="1"/>
    <col min="16120" max="16120" width="17.28515625" style="15" customWidth="1"/>
    <col min="16121" max="16121" width="10.140625" style="15" bestFit="1" customWidth="1"/>
    <col min="16122" max="16384" width="9.140625" style="15"/>
  </cols>
  <sheetData>
    <row r="1" spans="1:5" s="8" customFormat="1" ht="20.25" x14ac:dyDescent="0.3">
      <c r="A1" s="488" t="s">
        <v>0</v>
      </c>
      <c r="B1" s="488"/>
      <c r="C1" s="488"/>
      <c r="D1" s="488"/>
      <c r="E1" s="488"/>
    </row>
    <row r="2" spans="1:5" s="8" customFormat="1" ht="44.25" customHeight="1" thickBot="1" x14ac:dyDescent="0.3">
      <c r="A2" s="489" t="s">
        <v>147</v>
      </c>
      <c r="B2" s="489"/>
      <c r="C2" s="489"/>
      <c r="D2" s="489"/>
      <c r="E2" s="489"/>
    </row>
    <row r="3" spans="1:5" s="8" customFormat="1" ht="111" customHeight="1" thickBot="1" x14ac:dyDescent="0.3">
      <c r="A3" s="490" t="s">
        <v>148</v>
      </c>
      <c r="B3" s="491"/>
      <c r="C3" s="492"/>
      <c r="D3" s="493" t="s">
        <v>84</v>
      </c>
      <c r="E3" s="494"/>
    </row>
    <row r="4" spans="1:5" s="9" customFormat="1" ht="18" customHeight="1" x14ac:dyDescent="0.25">
      <c r="A4" s="254" t="s">
        <v>43</v>
      </c>
      <c r="B4" s="254" t="s">
        <v>44</v>
      </c>
      <c r="C4" s="255" t="s">
        <v>157</v>
      </c>
      <c r="D4" s="318" t="s">
        <v>156</v>
      </c>
      <c r="E4" s="316" t="s">
        <v>159</v>
      </c>
    </row>
    <row r="5" spans="1:5" s="20" customFormat="1" ht="13.5" customHeight="1" x14ac:dyDescent="0.25">
      <c r="A5" s="326">
        <v>1</v>
      </c>
      <c r="B5" s="326">
        <v>2</v>
      </c>
      <c r="C5" s="327">
        <v>3</v>
      </c>
      <c r="D5" s="96">
        <v>4</v>
      </c>
      <c r="E5" s="97">
        <v>5</v>
      </c>
    </row>
    <row r="6" spans="1:5" s="12" customFormat="1" ht="15.75" x14ac:dyDescent="0.25">
      <c r="A6" s="10">
        <v>1</v>
      </c>
      <c r="B6" s="11" t="s">
        <v>45</v>
      </c>
      <c r="C6" s="256">
        <v>300000</v>
      </c>
      <c r="D6" s="41"/>
      <c r="E6" s="42"/>
    </row>
    <row r="7" spans="1:5" s="12" customFormat="1" ht="15.75" x14ac:dyDescent="0.25">
      <c r="A7" s="10">
        <v>2</v>
      </c>
      <c r="B7" s="61" t="s">
        <v>46</v>
      </c>
      <c r="C7" s="263">
        <f>200000+500000</f>
        <v>700000</v>
      </c>
      <c r="D7" s="263">
        <f>200000+500000</f>
        <v>700000</v>
      </c>
      <c r="E7" s="259">
        <f>C7-D7</f>
        <v>0</v>
      </c>
    </row>
    <row r="8" spans="1:5" s="12" customFormat="1" ht="15.75" x14ac:dyDescent="0.25">
      <c r="A8" s="257">
        <v>3</v>
      </c>
      <c r="B8" s="61" t="s">
        <v>47</v>
      </c>
      <c r="C8" s="258">
        <v>200000</v>
      </c>
      <c r="D8" s="65">
        <v>200000</v>
      </c>
      <c r="E8" s="259">
        <f>C8-D8</f>
        <v>0</v>
      </c>
    </row>
    <row r="9" spans="1:5" s="12" customFormat="1" ht="15.75" x14ac:dyDescent="0.25">
      <c r="A9" s="10">
        <v>4</v>
      </c>
      <c r="B9" s="11" t="s">
        <v>48</v>
      </c>
      <c r="C9" s="256">
        <v>200000</v>
      </c>
      <c r="D9" s="41"/>
      <c r="E9" s="42"/>
    </row>
    <row r="10" spans="1:5" s="12" customFormat="1" ht="15.75" x14ac:dyDescent="0.25">
      <c r="A10" s="257">
        <v>5</v>
      </c>
      <c r="B10" s="61" t="s">
        <v>49</v>
      </c>
      <c r="C10" s="258">
        <v>300000</v>
      </c>
      <c r="D10" s="260">
        <v>300000</v>
      </c>
      <c r="E10" s="261">
        <f>C10-D10</f>
        <v>0</v>
      </c>
    </row>
    <row r="11" spans="1:5" s="12" customFormat="1" ht="15.75" x14ac:dyDescent="0.25">
      <c r="A11" s="10">
        <v>6</v>
      </c>
      <c r="B11" s="61" t="s">
        <v>50</v>
      </c>
      <c r="C11" s="258">
        <v>400000</v>
      </c>
      <c r="D11" s="260">
        <v>400000</v>
      </c>
      <c r="E11" s="259">
        <f>C11-D11</f>
        <v>0</v>
      </c>
    </row>
    <row r="12" spans="1:5" s="12" customFormat="1" ht="15.75" x14ac:dyDescent="0.25">
      <c r="A12" s="10">
        <v>7</v>
      </c>
      <c r="B12" s="61" t="s">
        <v>51</v>
      </c>
      <c r="C12" s="258">
        <v>400000</v>
      </c>
      <c r="D12" s="260">
        <v>400000</v>
      </c>
      <c r="E12" s="259">
        <f>C12-D12</f>
        <v>0</v>
      </c>
    </row>
    <row r="13" spans="1:5" s="12" customFormat="1" ht="15.75" x14ac:dyDescent="0.25">
      <c r="A13" s="10">
        <v>8</v>
      </c>
      <c r="B13" s="61" t="s">
        <v>52</v>
      </c>
      <c r="C13" s="258">
        <v>300000</v>
      </c>
      <c r="D13" s="65">
        <v>300000</v>
      </c>
      <c r="E13" s="259">
        <f>C13-D13</f>
        <v>0</v>
      </c>
    </row>
    <row r="14" spans="1:5" s="12" customFormat="1" ht="15.75" x14ac:dyDescent="0.25">
      <c r="A14" s="10">
        <v>9</v>
      </c>
      <c r="B14" s="61" t="s">
        <v>53</v>
      </c>
      <c r="C14" s="258">
        <v>400000</v>
      </c>
      <c r="D14" s="258">
        <v>400000</v>
      </c>
      <c r="E14" s="259">
        <f>C14-D14</f>
        <v>0</v>
      </c>
    </row>
    <row r="15" spans="1:5" s="12" customFormat="1" ht="15.75" x14ac:dyDescent="0.25">
      <c r="A15" s="10">
        <v>10</v>
      </c>
      <c r="B15" s="11" t="s">
        <v>54</v>
      </c>
      <c r="C15" s="256">
        <v>400000</v>
      </c>
      <c r="D15" s="41"/>
      <c r="E15" s="42"/>
    </row>
    <row r="16" spans="1:5" s="12" customFormat="1" ht="15.75" x14ac:dyDescent="0.25">
      <c r="A16" s="10">
        <v>11</v>
      </c>
      <c r="B16" s="61" t="s">
        <v>55</v>
      </c>
      <c r="C16" s="258">
        <v>400000</v>
      </c>
      <c r="D16" s="258">
        <v>400000</v>
      </c>
      <c r="E16" s="259">
        <f>C16-D16</f>
        <v>0</v>
      </c>
    </row>
    <row r="17" spans="1:5" s="12" customFormat="1" ht="15.75" x14ac:dyDescent="0.25">
      <c r="A17" s="10">
        <v>12</v>
      </c>
      <c r="B17" s="11" t="s">
        <v>56</v>
      </c>
      <c r="C17" s="256">
        <v>300000</v>
      </c>
      <c r="D17" s="41"/>
      <c r="E17" s="42"/>
    </row>
    <row r="18" spans="1:5" s="12" customFormat="1" ht="15.75" x14ac:dyDescent="0.25">
      <c r="A18" s="10">
        <v>13</v>
      </c>
      <c r="B18" s="61" t="s">
        <v>57</v>
      </c>
      <c r="C18" s="258">
        <v>200000</v>
      </c>
      <c r="D18" s="65">
        <v>200000</v>
      </c>
      <c r="E18" s="259">
        <f>C18-D18</f>
        <v>0</v>
      </c>
    </row>
    <row r="19" spans="1:5" s="12" customFormat="1" ht="15.75" x14ac:dyDescent="0.25">
      <c r="A19" s="10">
        <v>14</v>
      </c>
      <c r="B19" s="61" t="s">
        <v>58</v>
      </c>
      <c r="C19" s="263">
        <f>300000+300000</f>
        <v>600000</v>
      </c>
      <c r="D19" s="263">
        <f>300000+300000</f>
        <v>600000</v>
      </c>
      <c r="E19" s="259">
        <f>C19-D19</f>
        <v>0</v>
      </c>
    </row>
    <row r="20" spans="1:5" s="12" customFormat="1" ht="15.75" x14ac:dyDescent="0.25">
      <c r="A20" s="10">
        <v>15</v>
      </c>
      <c r="B20" s="61" t="s">
        <v>59</v>
      </c>
      <c r="C20" s="258">
        <v>300000</v>
      </c>
      <c r="D20" s="258">
        <v>300000</v>
      </c>
      <c r="E20" s="259">
        <f>C20-D20</f>
        <v>0</v>
      </c>
    </row>
    <row r="21" spans="1:5" s="12" customFormat="1" ht="15.75" x14ac:dyDescent="0.25">
      <c r="A21" s="10">
        <v>16</v>
      </c>
      <c r="B21" s="11" t="s">
        <v>60</v>
      </c>
      <c r="C21" s="256">
        <v>400000</v>
      </c>
      <c r="D21" s="262"/>
      <c r="E21" s="42"/>
    </row>
    <row r="22" spans="1:5" s="12" customFormat="1" ht="15.75" x14ac:dyDescent="0.25">
      <c r="A22" s="10">
        <v>17</v>
      </c>
      <c r="B22" s="61" t="s">
        <v>61</v>
      </c>
      <c r="C22" s="258">
        <v>300000</v>
      </c>
      <c r="D22" s="65">
        <v>300000</v>
      </c>
      <c r="E22" s="259">
        <f>C22-D22</f>
        <v>0</v>
      </c>
    </row>
    <row r="23" spans="1:5" s="12" customFormat="1" ht="15.75" x14ac:dyDescent="0.25">
      <c r="A23" s="10">
        <v>18</v>
      </c>
      <c r="B23" s="347" t="s">
        <v>62</v>
      </c>
      <c r="C23" s="258">
        <v>300000</v>
      </c>
      <c r="D23" s="65">
        <v>60000</v>
      </c>
      <c r="E23" s="303">
        <f>C23-D23</f>
        <v>240000</v>
      </c>
    </row>
    <row r="24" spans="1:5" s="12" customFormat="1" ht="15.75" x14ac:dyDescent="0.25">
      <c r="A24" s="10">
        <v>19</v>
      </c>
      <c r="B24" s="61" t="s">
        <v>63</v>
      </c>
      <c r="C24" s="258">
        <v>300000</v>
      </c>
      <c r="D24" s="65">
        <v>300000</v>
      </c>
      <c r="E24" s="259">
        <f>C24-D24</f>
        <v>0</v>
      </c>
    </row>
    <row r="25" spans="1:5" s="12" customFormat="1" ht="15.75" x14ac:dyDescent="0.25">
      <c r="A25" s="10">
        <v>20</v>
      </c>
      <c r="B25" s="11" t="s">
        <v>64</v>
      </c>
      <c r="C25" s="256">
        <v>300000</v>
      </c>
      <c r="D25" s="41"/>
      <c r="E25" s="42"/>
    </row>
    <row r="26" spans="1:5" s="12" customFormat="1" ht="15.75" x14ac:dyDescent="0.25">
      <c r="A26" s="10">
        <v>21</v>
      </c>
      <c r="B26" s="347" t="s">
        <v>65</v>
      </c>
      <c r="C26" s="258">
        <v>400000</v>
      </c>
      <c r="D26" s="65">
        <v>40000</v>
      </c>
      <c r="E26" s="303">
        <f t="shared" ref="E26:E33" si="0">C26-D26</f>
        <v>360000</v>
      </c>
    </row>
    <row r="27" spans="1:5" s="12" customFormat="1" ht="15.75" x14ac:dyDescent="0.25">
      <c r="A27" s="10">
        <v>22</v>
      </c>
      <c r="B27" s="61" t="s">
        <v>66</v>
      </c>
      <c r="C27" s="263">
        <f>300000+600000</f>
        <v>900000</v>
      </c>
      <c r="D27" s="263">
        <f>300000+600000</f>
        <v>900000</v>
      </c>
      <c r="E27" s="259">
        <f t="shared" si="0"/>
        <v>0</v>
      </c>
    </row>
    <row r="28" spans="1:5" s="12" customFormat="1" ht="15.75" x14ac:dyDescent="0.25">
      <c r="A28" s="10">
        <v>23</v>
      </c>
      <c r="B28" s="61" t="s">
        <v>67</v>
      </c>
      <c r="C28" s="258">
        <v>400000</v>
      </c>
      <c r="D28" s="258">
        <v>400000</v>
      </c>
      <c r="E28" s="259">
        <f t="shared" si="0"/>
        <v>0</v>
      </c>
    </row>
    <row r="29" spans="1:5" s="12" customFormat="1" ht="15.75" x14ac:dyDescent="0.25">
      <c r="A29" s="10">
        <v>24</v>
      </c>
      <c r="B29" s="61" t="s">
        <v>68</v>
      </c>
      <c r="C29" s="263">
        <f>300000+600000+300000</f>
        <v>1200000</v>
      </c>
      <c r="D29" s="263">
        <v>1200000</v>
      </c>
      <c r="E29" s="259">
        <f t="shared" si="0"/>
        <v>0</v>
      </c>
    </row>
    <row r="30" spans="1:5" s="12" customFormat="1" ht="15.75" x14ac:dyDescent="0.25">
      <c r="A30" s="10">
        <v>25</v>
      </c>
      <c r="B30" s="61" t="s">
        <v>69</v>
      </c>
      <c r="C30" s="263">
        <f>300000+500000</f>
        <v>800000</v>
      </c>
      <c r="D30" s="65">
        <v>800000</v>
      </c>
      <c r="E30" s="259">
        <f t="shared" si="0"/>
        <v>0</v>
      </c>
    </row>
    <row r="31" spans="1:5" s="12" customFormat="1" ht="15.75" x14ac:dyDescent="0.25">
      <c r="A31" s="10">
        <v>26</v>
      </c>
      <c r="B31" s="61" t="s">
        <v>70</v>
      </c>
      <c r="C31" s="263">
        <f>500000+500000</f>
        <v>1000000</v>
      </c>
      <c r="D31" s="65">
        <v>1000000</v>
      </c>
      <c r="E31" s="259">
        <f t="shared" si="0"/>
        <v>0</v>
      </c>
    </row>
    <row r="32" spans="1:5" s="12" customFormat="1" ht="15.75" x14ac:dyDescent="0.25">
      <c r="A32" s="10">
        <v>27</v>
      </c>
      <c r="B32" s="61" t="s">
        <v>149</v>
      </c>
      <c r="C32" s="258">
        <f>300000+300000</f>
        <v>600000</v>
      </c>
      <c r="D32" s="65">
        <f>300000+60000</f>
        <v>360000</v>
      </c>
      <c r="E32" s="259">
        <f t="shared" si="0"/>
        <v>240000</v>
      </c>
    </row>
    <row r="33" spans="1:6" s="12" customFormat="1" ht="15.75" x14ac:dyDescent="0.25">
      <c r="A33" s="10">
        <v>28</v>
      </c>
      <c r="B33" s="61" t="s">
        <v>72</v>
      </c>
      <c r="C33" s="258">
        <v>400000</v>
      </c>
      <c r="D33" s="258">
        <v>400000</v>
      </c>
      <c r="E33" s="259">
        <f t="shared" si="0"/>
        <v>0</v>
      </c>
      <c r="F33" s="265"/>
    </row>
    <row r="34" spans="1:6" s="12" customFormat="1" ht="15.75" x14ac:dyDescent="0.25">
      <c r="A34" s="10">
        <v>29</v>
      </c>
      <c r="B34" s="11" t="s">
        <v>73</v>
      </c>
      <c r="C34" s="256">
        <v>300000</v>
      </c>
      <c r="D34" s="41"/>
      <c r="E34" s="264"/>
    </row>
    <row r="35" spans="1:6" s="12" customFormat="1" ht="15.75" x14ac:dyDescent="0.25">
      <c r="A35" s="10">
        <v>30</v>
      </c>
      <c r="B35" s="11" t="s">
        <v>74</v>
      </c>
      <c r="C35" s="256">
        <v>400000</v>
      </c>
      <c r="D35" s="41"/>
      <c r="E35" s="264"/>
    </row>
    <row r="36" spans="1:6" s="12" customFormat="1" ht="15.75" x14ac:dyDescent="0.25">
      <c r="A36" s="10">
        <v>31</v>
      </c>
      <c r="B36" s="61" t="s">
        <v>75</v>
      </c>
      <c r="C36" s="258">
        <f>400000+400000</f>
        <v>800000</v>
      </c>
      <c r="D36" s="65">
        <v>800000</v>
      </c>
      <c r="E36" s="259">
        <f>C36-D36</f>
        <v>0</v>
      </c>
    </row>
    <row r="37" spans="1:6" s="12" customFormat="1" ht="15.75" x14ac:dyDescent="0.25">
      <c r="A37" s="10">
        <v>32</v>
      </c>
      <c r="B37" s="61" t="s">
        <v>76</v>
      </c>
      <c r="C37" s="258">
        <v>200000</v>
      </c>
      <c r="D37" s="65">
        <v>200000</v>
      </c>
      <c r="E37" s="259">
        <f>C37-D37</f>
        <v>0</v>
      </c>
    </row>
    <row r="38" spans="1:6" s="12" customFormat="1" ht="15.75" x14ac:dyDescent="0.25">
      <c r="A38" s="10">
        <v>33</v>
      </c>
      <c r="B38" s="11" t="s">
        <v>77</v>
      </c>
      <c r="C38" s="256">
        <v>200000</v>
      </c>
      <c r="D38" s="41"/>
      <c r="E38" s="42"/>
    </row>
    <row r="39" spans="1:6" s="12" customFormat="1" ht="15.75" x14ac:dyDescent="0.25">
      <c r="A39" s="10">
        <v>34</v>
      </c>
      <c r="B39" s="61" t="s">
        <v>78</v>
      </c>
      <c r="C39" s="258">
        <v>400000</v>
      </c>
      <c r="D39" s="258">
        <v>400000</v>
      </c>
      <c r="E39" s="259">
        <f>C39-D39</f>
        <v>0</v>
      </c>
    </row>
    <row r="40" spans="1:6" s="12" customFormat="1" ht="15.75" x14ac:dyDescent="0.25">
      <c r="A40" s="10">
        <v>35</v>
      </c>
      <c r="B40" s="347" t="s">
        <v>79</v>
      </c>
      <c r="C40" s="258">
        <v>400000</v>
      </c>
      <c r="D40" s="65">
        <v>180000</v>
      </c>
      <c r="E40" s="303">
        <f>C40-D40</f>
        <v>220000</v>
      </c>
    </row>
    <row r="41" spans="1:6" s="12" customFormat="1" ht="15.75" x14ac:dyDescent="0.25">
      <c r="A41" s="10">
        <v>36</v>
      </c>
      <c r="B41" s="11" t="s">
        <v>80</v>
      </c>
      <c r="C41" s="256">
        <v>400000</v>
      </c>
      <c r="D41" s="41"/>
      <c r="E41" s="42"/>
    </row>
    <row r="42" spans="1:6" s="12" customFormat="1" ht="15.75" x14ac:dyDescent="0.25">
      <c r="A42" s="10">
        <v>37</v>
      </c>
      <c r="B42" s="61" t="s">
        <v>81</v>
      </c>
      <c r="C42" s="258">
        <v>600000</v>
      </c>
      <c r="D42" s="65">
        <v>600000</v>
      </c>
      <c r="E42" s="259">
        <f>C42-D42</f>
        <v>0</v>
      </c>
    </row>
    <row r="43" spans="1:6" s="12" customFormat="1" thickBot="1" x14ac:dyDescent="0.3">
      <c r="A43" s="267">
        <v>38</v>
      </c>
      <c r="B43" s="268" t="s">
        <v>82</v>
      </c>
      <c r="C43" s="269">
        <v>500000</v>
      </c>
      <c r="D43" s="399"/>
      <c r="E43" s="400"/>
    </row>
    <row r="44" spans="1:6" s="12" customFormat="1" thickBot="1" x14ac:dyDescent="0.3">
      <c r="A44" s="495" t="s">
        <v>172</v>
      </c>
      <c r="B44" s="496"/>
      <c r="C44" s="270">
        <f>SUM(C6:C43)</f>
        <v>16900000</v>
      </c>
      <c r="D44" s="401">
        <f>SUM(D6:D43)</f>
        <v>12140000</v>
      </c>
      <c r="E44" s="402">
        <f>SUM(E6:E43)</f>
        <v>1060000</v>
      </c>
      <c r="F44" s="181" t="s">
        <v>165</v>
      </c>
    </row>
    <row r="45" spans="1:6" x14ac:dyDescent="0.3">
      <c r="D45" s="425" t="s">
        <v>137</v>
      </c>
      <c r="E45" s="425" t="s">
        <v>138</v>
      </c>
    </row>
    <row r="46" spans="1:6" ht="17.25" thickBot="1" x14ac:dyDescent="0.35"/>
    <row r="47" spans="1:6" ht="15" x14ac:dyDescent="0.25">
      <c r="C47" s="306" t="s">
        <v>153</v>
      </c>
      <c r="D47" s="307">
        <f>D44+E44</f>
        <v>13200000</v>
      </c>
      <c r="E47" s="425" t="s">
        <v>139</v>
      </c>
    </row>
    <row r="48" spans="1:6" ht="30" x14ac:dyDescent="0.25">
      <c r="C48" s="328" t="s">
        <v>135</v>
      </c>
      <c r="D48" s="329">
        <f>C6+C9+C15+C17+C21+C25+C34+C35+C38+C41+C43</f>
        <v>3700000</v>
      </c>
      <c r="E48" s="180" t="s">
        <v>164</v>
      </c>
    </row>
    <row r="49" spans="3:5" ht="15.75" thickBot="1" x14ac:dyDescent="0.3">
      <c r="C49" s="238" t="s">
        <v>136</v>
      </c>
      <c r="D49" s="224">
        <f>D44+E44+D48</f>
        <v>16900000</v>
      </c>
      <c r="E49" s="457" t="s">
        <v>140</v>
      </c>
    </row>
  </sheetData>
  <mergeCells count="5">
    <mergeCell ref="A1:E1"/>
    <mergeCell ref="A2:E2"/>
    <mergeCell ref="A3:C3"/>
    <mergeCell ref="D3:E3"/>
    <mergeCell ref="A44:B44"/>
  </mergeCells>
  <pageMargins left="0.70866141732283472" right="0.31496062992125984" top="0.15748031496062992" bottom="0.15748031496062992" header="0.31496062992125984" footer="0.31496062992125984"/>
  <pageSetup paperSize="9" scale="9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25" workbookViewId="0">
      <selection activeCell="H43" sqref="H43"/>
    </sheetView>
  </sheetViews>
  <sheetFormatPr defaultRowHeight="16.5" x14ac:dyDescent="0.3"/>
  <cols>
    <col min="1" max="1" width="4" style="15" bestFit="1" customWidth="1"/>
    <col min="2" max="2" width="23" style="253" customWidth="1"/>
    <col min="3" max="3" width="16" style="17" bestFit="1" customWidth="1"/>
    <col min="4" max="4" width="19.7109375" style="15" customWidth="1"/>
    <col min="5" max="5" width="18.42578125" style="15" bestFit="1" customWidth="1"/>
    <col min="6" max="6" width="15.85546875" style="15" customWidth="1"/>
    <col min="7" max="253" width="9.140625" style="15"/>
    <col min="254" max="254" width="8.28515625" style="15" bestFit="1" customWidth="1"/>
    <col min="255" max="255" width="24.7109375" style="15" bestFit="1" customWidth="1"/>
    <col min="256" max="256" width="47.7109375" style="15" customWidth="1"/>
    <col min="257" max="257" width="21.5703125" style="15" customWidth="1"/>
    <col min="258" max="258" width="20.7109375" style="15" customWidth="1"/>
    <col min="259" max="259" width="17.28515625" style="15" customWidth="1"/>
    <col min="260" max="260" width="10.140625" style="15" bestFit="1" customWidth="1"/>
    <col min="261" max="509" width="9.140625" style="15"/>
    <col min="510" max="510" width="8.28515625" style="15" bestFit="1" customWidth="1"/>
    <col min="511" max="511" width="24.7109375" style="15" bestFit="1" customWidth="1"/>
    <col min="512" max="512" width="47.7109375" style="15" customWidth="1"/>
    <col min="513" max="513" width="21.5703125" style="15" customWidth="1"/>
    <col min="514" max="514" width="20.7109375" style="15" customWidth="1"/>
    <col min="515" max="515" width="17.28515625" style="15" customWidth="1"/>
    <col min="516" max="516" width="10.140625" style="15" bestFit="1" customWidth="1"/>
    <col min="517" max="765" width="9.140625" style="15"/>
    <col min="766" max="766" width="8.28515625" style="15" bestFit="1" customWidth="1"/>
    <col min="767" max="767" width="24.7109375" style="15" bestFit="1" customWidth="1"/>
    <col min="768" max="768" width="47.7109375" style="15" customWidth="1"/>
    <col min="769" max="769" width="21.5703125" style="15" customWidth="1"/>
    <col min="770" max="770" width="20.7109375" style="15" customWidth="1"/>
    <col min="771" max="771" width="17.28515625" style="15" customWidth="1"/>
    <col min="772" max="772" width="10.140625" style="15" bestFit="1" customWidth="1"/>
    <col min="773" max="1021" width="9.140625" style="15"/>
    <col min="1022" max="1022" width="8.28515625" style="15" bestFit="1" customWidth="1"/>
    <col min="1023" max="1023" width="24.7109375" style="15" bestFit="1" customWidth="1"/>
    <col min="1024" max="1024" width="47.7109375" style="15" customWidth="1"/>
    <col min="1025" max="1025" width="21.5703125" style="15" customWidth="1"/>
    <col min="1026" max="1026" width="20.7109375" style="15" customWidth="1"/>
    <col min="1027" max="1027" width="17.28515625" style="15" customWidth="1"/>
    <col min="1028" max="1028" width="10.140625" style="15" bestFit="1" customWidth="1"/>
    <col min="1029" max="1277" width="9.140625" style="15"/>
    <col min="1278" max="1278" width="8.28515625" style="15" bestFit="1" customWidth="1"/>
    <col min="1279" max="1279" width="24.7109375" style="15" bestFit="1" customWidth="1"/>
    <col min="1280" max="1280" width="47.7109375" style="15" customWidth="1"/>
    <col min="1281" max="1281" width="21.5703125" style="15" customWidth="1"/>
    <col min="1282" max="1282" width="20.7109375" style="15" customWidth="1"/>
    <col min="1283" max="1283" width="17.28515625" style="15" customWidth="1"/>
    <col min="1284" max="1284" width="10.140625" style="15" bestFit="1" customWidth="1"/>
    <col min="1285" max="1533" width="9.140625" style="15"/>
    <col min="1534" max="1534" width="8.28515625" style="15" bestFit="1" customWidth="1"/>
    <col min="1535" max="1535" width="24.7109375" style="15" bestFit="1" customWidth="1"/>
    <col min="1536" max="1536" width="47.7109375" style="15" customWidth="1"/>
    <col min="1537" max="1537" width="21.5703125" style="15" customWidth="1"/>
    <col min="1538" max="1538" width="20.7109375" style="15" customWidth="1"/>
    <col min="1539" max="1539" width="17.28515625" style="15" customWidth="1"/>
    <col min="1540" max="1540" width="10.140625" style="15" bestFit="1" customWidth="1"/>
    <col min="1541" max="1789" width="9.140625" style="15"/>
    <col min="1790" max="1790" width="8.28515625" style="15" bestFit="1" customWidth="1"/>
    <col min="1791" max="1791" width="24.7109375" style="15" bestFit="1" customWidth="1"/>
    <col min="1792" max="1792" width="47.7109375" style="15" customWidth="1"/>
    <col min="1793" max="1793" width="21.5703125" style="15" customWidth="1"/>
    <col min="1794" max="1794" width="20.7109375" style="15" customWidth="1"/>
    <col min="1795" max="1795" width="17.28515625" style="15" customWidth="1"/>
    <col min="1796" max="1796" width="10.140625" style="15" bestFit="1" customWidth="1"/>
    <col min="1797" max="2045" width="9.140625" style="15"/>
    <col min="2046" max="2046" width="8.28515625" style="15" bestFit="1" customWidth="1"/>
    <col min="2047" max="2047" width="24.7109375" style="15" bestFit="1" customWidth="1"/>
    <col min="2048" max="2048" width="47.7109375" style="15" customWidth="1"/>
    <col min="2049" max="2049" width="21.5703125" style="15" customWidth="1"/>
    <col min="2050" max="2050" width="20.7109375" style="15" customWidth="1"/>
    <col min="2051" max="2051" width="17.28515625" style="15" customWidth="1"/>
    <col min="2052" max="2052" width="10.140625" style="15" bestFit="1" customWidth="1"/>
    <col min="2053" max="2301" width="9.140625" style="15"/>
    <col min="2302" max="2302" width="8.28515625" style="15" bestFit="1" customWidth="1"/>
    <col min="2303" max="2303" width="24.7109375" style="15" bestFit="1" customWidth="1"/>
    <col min="2304" max="2304" width="47.7109375" style="15" customWidth="1"/>
    <col min="2305" max="2305" width="21.5703125" style="15" customWidth="1"/>
    <col min="2306" max="2306" width="20.7109375" style="15" customWidth="1"/>
    <col min="2307" max="2307" width="17.28515625" style="15" customWidth="1"/>
    <col min="2308" max="2308" width="10.140625" style="15" bestFit="1" customWidth="1"/>
    <col min="2309" max="2557" width="9.140625" style="15"/>
    <col min="2558" max="2558" width="8.28515625" style="15" bestFit="1" customWidth="1"/>
    <col min="2559" max="2559" width="24.7109375" style="15" bestFit="1" customWidth="1"/>
    <col min="2560" max="2560" width="47.7109375" style="15" customWidth="1"/>
    <col min="2561" max="2561" width="21.5703125" style="15" customWidth="1"/>
    <col min="2562" max="2562" width="20.7109375" style="15" customWidth="1"/>
    <col min="2563" max="2563" width="17.28515625" style="15" customWidth="1"/>
    <col min="2564" max="2564" width="10.140625" style="15" bestFit="1" customWidth="1"/>
    <col min="2565" max="2813" width="9.140625" style="15"/>
    <col min="2814" max="2814" width="8.28515625" style="15" bestFit="1" customWidth="1"/>
    <col min="2815" max="2815" width="24.7109375" style="15" bestFit="1" customWidth="1"/>
    <col min="2816" max="2816" width="47.7109375" style="15" customWidth="1"/>
    <col min="2817" max="2817" width="21.5703125" style="15" customWidth="1"/>
    <col min="2818" max="2818" width="20.7109375" style="15" customWidth="1"/>
    <col min="2819" max="2819" width="17.28515625" style="15" customWidth="1"/>
    <col min="2820" max="2820" width="10.140625" style="15" bestFit="1" customWidth="1"/>
    <col min="2821" max="3069" width="9.140625" style="15"/>
    <col min="3070" max="3070" width="8.28515625" style="15" bestFit="1" customWidth="1"/>
    <col min="3071" max="3071" width="24.7109375" style="15" bestFit="1" customWidth="1"/>
    <col min="3072" max="3072" width="47.7109375" style="15" customWidth="1"/>
    <col min="3073" max="3073" width="21.5703125" style="15" customWidth="1"/>
    <col min="3074" max="3074" width="20.7109375" style="15" customWidth="1"/>
    <col min="3075" max="3075" width="17.28515625" style="15" customWidth="1"/>
    <col min="3076" max="3076" width="10.140625" style="15" bestFit="1" customWidth="1"/>
    <col min="3077" max="3325" width="9.140625" style="15"/>
    <col min="3326" max="3326" width="8.28515625" style="15" bestFit="1" customWidth="1"/>
    <col min="3327" max="3327" width="24.7109375" style="15" bestFit="1" customWidth="1"/>
    <col min="3328" max="3328" width="47.7109375" style="15" customWidth="1"/>
    <col min="3329" max="3329" width="21.5703125" style="15" customWidth="1"/>
    <col min="3330" max="3330" width="20.7109375" style="15" customWidth="1"/>
    <col min="3331" max="3331" width="17.28515625" style="15" customWidth="1"/>
    <col min="3332" max="3332" width="10.140625" style="15" bestFit="1" customWidth="1"/>
    <col min="3333" max="3581" width="9.140625" style="15"/>
    <col min="3582" max="3582" width="8.28515625" style="15" bestFit="1" customWidth="1"/>
    <col min="3583" max="3583" width="24.7109375" style="15" bestFit="1" customWidth="1"/>
    <col min="3584" max="3584" width="47.7109375" style="15" customWidth="1"/>
    <col min="3585" max="3585" width="21.5703125" style="15" customWidth="1"/>
    <col min="3586" max="3586" width="20.7109375" style="15" customWidth="1"/>
    <col min="3587" max="3587" width="17.28515625" style="15" customWidth="1"/>
    <col min="3588" max="3588" width="10.140625" style="15" bestFit="1" customWidth="1"/>
    <col min="3589" max="3837" width="9.140625" style="15"/>
    <col min="3838" max="3838" width="8.28515625" style="15" bestFit="1" customWidth="1"/>
    <col min="3839" max="3839" width="24.7109375" style="15" bestFit="1" customWidth="1"/>
    <col min="3840" max="3840" width="47.7109375" style="15" customWidth="1"/>
    <col min="3841" max="3841" width="21.5703125" style="15" customWidth="1"/>
    <col min="3842" max="3842" width="20.7109375" style="15" customWidth="1"/>
    <col min="3843" max="3843" width="17.28515625" style="15" customWidth="1"/>
    <col min="3844" max="3844" width="10.140625" style="15" bestFit="1" customWidth="1"/>
    <col min="3845" max="4093" width="9.140625" style="15"/>
    <col min="4094" max="4094" width="8.28515625" style="15" bestFit="1" customWidth="1"/>
    <col min="4095" max="4095" width="24.7109375" style="15" bestFit="1" customWidth="1"/>
    <col min="4096" max="4096" width="47.7109375" style="15" customWidth="1"/>
    <col min="4097" max="4097" width="21.5703125" style="15" customWidth="1"/>
    <col min="4098" max="4098" width="20.7109375" style="15" customWidth="1"/>
    <col min="4099" max="4099" width="17.28515625" style="15" customWidth="1"/>
    <col min="4100" max="4100" width="10.140625" style="15" bestFit="1" customWidth="1"/>
    <col min="4101" max="4349" width="9.140625" style="15"/>
    <col min="4350" max="4350" width="8.28515625" style="15" bestFit="1" customWidth="1"/>
    <col min="4351" max="4351" width="24.7109375" style="15" bestFit="1" customWidth="1"/>
    <col min="4352" max="4352" width="47.7109375" style="15" customWidth="1"/>
    <col min="4353" max="4353" width="21.5703125" style="15" customWidth="1"/>
    <col min="4354" max="4354" width="20.7109375" style="15" customWidth="1"/>
    <col min="4355" max="4355" width="17.28515625" style="15" customWidth="1"/>
    <col min="4356" max="4356" width="10.140625" style="15" bestFit="1" customWidth="1"/>
    <col min="4357" max="4605" width="9.140625" style="15"/>
    <col min="4606" max="4606" width="8.28515625" style="15" bestFit="1" customWidth="1"/>
    <col min="4607" max="4607" width="24.7109375" style="15" bestFit="1" customWidth="1"/>
    <col min="4608" max="4608" width="47.7109375" style="15" customWidth="1"/>
    <col min="4609" max="4609" width="21.5703125" style="15" customWidth="1"/>
    <col min="4610" max="4610" width="20.7109375" style="15" customWidth="1"/>
    <col min="4611" max="4611" width="17.28515625" style="15" customWidth="1"/>
    <col min="4612" max="4612" width="10.140625" style="15" bestFit="1" customWidth="1"/>
    <col min="4613" max="4861" width="9.140625" style="15"/>
    <col min="4862" max="4862" width="8.28515625" style="15" bestFit="1" customWidth="1"/>
    <col min="4863" max="4863" width="24.7109375" style="15" bestFit="1" customWidth="1"/>
    <col min="4864" max="4864" width="47.7109375" style="15" customWidth="1"/>
    <col min="4865" max="4865" width="21.5703125" style="15" customWidth="1"/>
    <col min="4866" max="4866" width="20.7109375" style="15" customWidth="1"/>
    <col min="4867" max="4867" width="17.28515625" style="15" customWidth="1"/>
    <col min="4868" max="4868" width="10.140625" style="15" bestFit="1" customWidth="1"/>
    <col min="4869" max="5117" width="9.140625" style="15"/>
    <col min="5118" max="5118" width="8.28515625" style="15" bestFit="1" customWidth="1"/>
    <col min="5119" max="5119" width="24.7109375" style="15" bestFit="1" customWidth="1"/>
    <col min="5120" max="5120" width="47.7109375" style="15" customWidth="1"/>
    <col min="5121" max="5121" width="21.5703125" style="15" customWidth="1"/>
    <col min="5122" max="5122" width="20.7109375" style="15" customWidth="1"/>
    <col min="5123" max="5123" width="17.28515625" style="15" customWidth="1"/>
    <col min="5124" max="5124" width="10.140625" style="15" bestFit="1" customWidth="1"/>
    <col min="5125" max="5373" width="9.140625" style="15"/>
    <col min="5374" max="5374" width="8.28515625" style="15" bestFit="1" customWidth="1"/>
    <col min="5375" max="5375" width="24.7109375" style="15" bestFit="1" customWidth="1"/>
    <col min="5376" max="5376" width="47.7109375" style="15" customWidth="1"/>
    <col min="5377" max="5377" width="21.5703125" style="15" customWidth="1"/>
    <col min="5378" max="5378" width="20.7109375" style="15" customWidth="1"/>
    <col min="5379" max="5379" width="17.28515625" style="15" customWidth="1"/>
    <col min="5380" max="5380" width="10.140625" style="15" bestFit="1" customWidth="1"/>
    <col min="5381" max="5629" width="9.140625" style="15"/>
    <col min="5630" max="5630" width="8.28515625" style="15" bestFit="1" customWidth="1"/>
    <col min="5631" max="5631" width="24.7109375" style="15" bestFit="1" customWidth="1"/>
    <col min="5632" max="5632" width="47.7109375" style="15" customWidth="1"/>
    <col min="5633" max="5633" width="21.5703125" style="15" customWidth="1"/>
    <col min="5634" max="5634" width="20.7109375" style="15" customWidth="1"/>
    <col min="5635" max="5635" width="17.28515625" style="15" customWidth="1"/>
    <col min="5636" max="5636" width="10.140625" style="15" bestFit="1" customWidth="1"/>
    <col min="5637" max="5885" width="9.140625" style="15"/>
    <col min="5886" max="5886" width="8.28515625" style="15" bestFit="1" customWidth="1"/>
    <col min="5887" max="5887" width="24.7109375" style="15" bestFit="1" customWidth="1"/>
    <col min="5888" max="5888" width="47.7109375" style="15" customWidth="1"/>
    <col min="5889" max="5889" width="21.5703125" style="15" customWidth="1"/>
    <col min="5890" max="5890" width="20.7109375" style="15" customWidth="1"/>
    <col min="5891" max="5891" width="17.28515625" style="15" customWidth="1"/>
    <col min="5892" max="5892" width="10.140625" style="15" bestFit="1" customWidth="1"/>
    <col min="5893" max="6141" width="9.140625" style="15"/>
    <col min="6142" max="6142" width="8.28515625" style="15" bestFit="1" customWidth="1"/>
    <col min="6143" max="6143" width="24.7109375" style="15" bestFit="1" customWidth="1"/>
    <col min="6144" max="6144" width="47.7109375" style="15" customWidth="1"/>
    <col min="6145" max="6145" width="21.5703125" style="15" customWidth="1"/>
    <col min="6146" max="6146" width="20.7109375" style="15" customWidth="1"/>
    <col min="6147" max="6147" width="17.28515625" style="15" customWidth="1"/>
    <col min="6148" max="6148" width="10.140625" style="15" bestFit="1" customWidth="1"/>
    <col min="6149" max="6397" width="9.140625" style="15"/>
    <col min="6398" max="6398" width="8.28515625" style="15" bestFit="1" customWidth="1"/>
    <col min="6399" max="6399" width="24.7109375" style="15" bestFit="1" customWidth="1"/>
    <col min="6400" max="6400" width="47.7109375" style="15" customWidth="1"/>
    <col min="6401" max="6401" width="21.5703125" style="15" customWidth="1"/>
    <col min="6402" max="6402" width="20.7109375" style="15" customWidth="1"/>
    <col min="6403" max="6403" width="17.28515625" style="15" customWidth="1"/>
    <col min="6404" max="6404" width="10.140625" style="15" bestFit="1" customWidth="1"/>
    <col min="6405" max="6653" width="9.140625" style="15"/>
    <col min="6654" max="6654" width="8.28515625" style="15" bestFit="1" customWidth="1"/>
    <col min="6655" max="6655" width="24.7109375" style="15" bestFit="1" customWidth="1"/>
    <col min="6656" max="6656" width="47.7109375" style="15" customWidth="1"/>
    <col min="6657" max="6657" width="21.5703125" style="15" customWidth="1"/>
    <col min="6658" max="6658" width="20.7109375" style="15" customWidth="1"/>
    <col min="6659" max="6659" width="17.28515625" style="15" customWidth="1"/>
    <col min="6660" max="6660" width="10.140625" style="15" bestFit="1" customWidth="1"/>
    <col min="6661" max="6909" width="9.140625" style="15"/>
    <col min="6910" max="6910" width="8.28515625" style="15" bestFit="1" customWidth="1"/>
    <col min="6911" max="6911" width="24.7109375" style="15" bestFit="1" customWidth="1"/>
    <col min="6912" max="6912" width="47.7109375" style="15" customWidth="1"/>
    <col min="6913" max="6913" width="21.5703125" style="15" customWidth="1"/>
    <col min="6914" max="6914" width="20.7109375" style="15" customWidth="1"/>
    <col min="6915" max="6915" width="17.28515625" style="15" customWidth="1"/>
    <col min="6916" max="6916" width="10.140625" style="15" bestFit="1" customWidth="1"/>
    <col min="6917" max="7165" width="9.140625" style="15"/>
    <col min="7166" max="7166" width="8.28515625" style="15" bestFit="1" customWidth="1"/>
    <col min="7167" max="7167" width="24.7109375" style="15" bestFit="1" customWidth="1"/>
    <col min="7168" max="7168" width="47.7109375" style="15" customWidth="1"/>
    <col min="7169" max="7169" width="21.5703125" style="15" customWidth="1"/>
    <col min="7170" max="7170" width="20.7109375" style="15" customWidth="1"/>
    <col min="7171" max="7171" width="17.28515625" style="15" customWidth="1"/>
    <col min="7172" max="7172" width="10.140625" style="15" bestFit="1" customWidth="1"/>
    <col min="7173" max="7421" width="9.140625" style="15"/>
    <col min="7422" max="7422" width="8.28515625" style="15" bestFit="1" customWidth="1"/>
    <col min="7423" max="7423" width="24.7109375" style="15" bestFit="1" customWidth="1"/>
    <col min="7424" max="7424" width="47.7109375" style="15" customWidth="1"/>
    <col min="7425" max="7425" width="21.5703125" style="15" customWidth="1"/>
    <col min="7426" max="7426" width="20.7109375" style="15" customWidth="1"/>
    <col min="7427" max="7427" width="17.28515625" style="15" customWidth="1"/>
    <col min="7428" max="7428" width="10.140625" style="15" bestFit="1" customWidth="1"/>
    <col min="7429" max="7677" width="9.140625" style="15"/>
    <col min="7678" max="7678" width="8.28515625" style="15" bestFit="1" customWidth="1"/>
    <col min="7679" max="7679" width="24.7109375" style="15" bestFit="1" customWidth="1"/>
    <col min="7680" max="7680" width="47.7109375" style="15" customWidth="1"/>
    <col min="7681" max="7681" width="21.5703125" style="15" customWidth="1"/>
    <col min="7682" max="7682" width="20.7109375" style="15" customWidth="1"/>
    <col min="7683" max="7683" width="17.28515625" style="15" customWidth="1"/>
    <col min="7684" max="7684" width="10.140625" style="15" bestFit="1" customWidth="1"/>
    <col min="7685" max="7933" width="9.140625" style="15"/>
    <col min="7934" max="7934" width="8.28515625" style="15" bestFit="1" customWidth="1"/>
    <col min="7935" max="7935" width="24.7109375" style="15" bestFit="1" customWidth="1"/>
    <col min="7936" max="7936" width="47.7109375" style="15" customWidth="1"/>
    <col min="7937" max="7937" width="21.5703125" style="15" customWidth="1"/>
    <col min="7938" max="7938" width="20.7109375" style="15" customWidth="1"/>
    <col min="7939" max="7939" width="17.28515625" style="15" customWidth="1"/>
    <col min="7940" max="7940" width="10.140625" style="15" bestFit="1" customWidth="1"/>
    <col min="7941" max="8189" width="9.140625" style="15"/>
    <col min="8190" max="8190" width="8.28515625" style="15" bestFit="1" customWidth="1"/>
    <col min="8191" max="8191" width="24.7109375" style="15" bestFit="1" customWidth="1"/>
    <col min="8192" max="8192" width="47.7109375" style="15" customWidth="1"/>
    <col min="8193" max="8193" width="21.5703125" style="15" customWidth="1"/>
    <col min="8194" max="8194" width="20.7109375" style="15" customWidth="1"/>
    <col min="8195" max="8195" width="17.28515625" style="15" customWidth="1"/>
    <col min="8196" max="8196" width="10.140625" style="15" bestFit="1" customWidth="1"/>
    <col min="8197" max="8445" width="9.140625" style="15"/>
    <col min="8446" max="8446" width="8.28515625" style="15" bestFit="1" customWidth="1"/>
    <col min="8447" max="8447" width="24.7109375" style="15" bestFit="1" customWidth="1"/>
    <col min="8448" max="8448" width="47.7109375" style="15" customWidth="1"/>
    <col min="8449" max="8449" width="21.5703125" style="15" customWidth="1"/>
    <col min="8450" max="8450" width="20.7109375" style="15" customWidth="1"/>
    <col min="8451" max="8451" width="17.28515625" style="15" customWidth="1"/>
    <col min="8452" max="8452" width="10.140625" style="15" bestFit="1" customWidth="1"/>
    <col min="8453" max="8701" width="9.140625" style="15"/>
    <col min="8702" max="8702" width="8.28515625" style="15" bestFit="1" customWidth="1"/>
    <col min="8703" max="8703" width="24.7109375" style="15" bestFit="1" customWidth="1"/>
    <col min="8704" max="8704" width="47.7109375" style="15" customWidth="1"/>
    <col min="8705" max="8705" width="21.5703125" style="15" customWidth="1"/>
    <col min="8706" max="8706" width="20.7109375" style="15" customWidth="1"/>
    <col min="8707" max="8707" width="17.28515625" style="15" customWidth="1"/>
    <col min="8708" max="8708" width="10.140625" style="15" bestFit="1" customWidth="1"/>
    <col min="8709" max="8957" width="9.140625" style="15"/>
    <col min="8958" max="8958" width="8.28515625" style="15" bestFit="1" customWidth="1"/>
    <col min="8959" max="8959" width="24.7109375" style="15" bestFit="1" customWidth="1"/>
    <col min="8960" max="8960" width="47.7109375" style="15" customWidth="1"/>
    <col min="8961" max="8961" width="21.5703125" style="15" customWidth="1"/>
    <col min="8962" max="8962" width="20.7109375" style="15" customWidth="1"/>
    <col min="8963" max="8963" width="17.28515625" style="15" customWidth="1"/>
    <col min="8964" max="8964" width="10.140625" style="15" bestFit="1" customWidth="1"/>
    <col min="8965" max="9213" width="9.140625" style="15"/>
    <col min="9214" max="9214" width="8.28515625" style="15" bestFit="1" customWidth="1"/>
    <col min="9215" max="9215" width="24.7109375" style="15" bestFit="1" customWidth="1"/>
    <col min="9216" max="9216" width="47.7109375" style="15" customWidth="1"/>
    <col min="9217" max="9217" width="21.5703125" style="15" customWidth="1"/>
    <col min="9218" max="9218" width="20.7109375" style="15" customWidth="1"/>
    <col min="9219" max="9219" width="17.28515625" style="15" customWidth="1"/>
    <col min="9220" max="9220" width="10.140625" style="15" bestFit="1" customWidth="1"/>
    <col min="9221" max="9469" width="9.140625" style="15"/>
    <col min="9470" max="9470" width="8.28515625" style="15" bestFit="1" customWidth="1"/>
    <col min="9471" max="9471" width="24.7109375" style="15" bestFit="1" customWidth="1"/>
    <col min="9472" max="9472" width="47.7109375" style="15" customWidth="1"/>
    <col min="9473" max="9473" width="21.5703125" style="15" customWidth="1"/>
    <col min="9474" max="9474" width="20.7109375" style="15" customWidth="1"/>
    <col min="9475" max="9475" width="17.28515625" style="15" customWidth="1"/>
    <col min="9476" max="9476" width="10.140625" style="15" bestFit="1" customWidth="1"/>
    <col min="9477" max="9725" width="9.140625" style="15"/>
    <col min="9726" max="9726" width="8.28515625" style="15" bestFit="1" customWidth="1"/>
    <col min="9727" max="9727" width="24.7109375" style="15" bestFit="1" customWidth="1"/>
    <col min="9728" max="9728" width="47.7109375" style="15" customWidth="1"/>
    <col min="9729" max="9729" width="21.5703125" style="15" customWidth="1"/>
    <col min="9730" max="9730" width="20.7109375" style="15" customWidth="1"/>
    <col min="9731" max="9731" width="17.28515625" style="15" customWidth="1"/>
    <col min="9732" max="9732" width="10.140625" style="15" bestFit="1" customWidth="1"/>
    <col min="9733" max="9981" width="9.140625" style="15"/>
    <col min="9982" max="9982" width="8.28515625" style="15" bestFit="1" customWidth="1"/>
    <col min="9983" max="9983" width="24.7109375" style="15" bestFit="1" customWidth="1"/>
    <col min="9984" max="9984" width="47.7109375" style="15" customWidth="1"/>
    <col min="9985" max="9985" width="21.5703125" style="15" customWidth="1"/>
    <col min="9986" max="9986" width="20.7109375" style="15" customWidth="1"/>
    <col min="9987" max="9987" width="17.28515625" style="15" customWidth="1"/>
    <col min="9988" max="9988" width="10.140625" style="15" bestFit="1" customWidth="1"/>
    <col min="9989" max="10237" width="9.140625" style="15"/>
    <col min="10238" max="10238" width="8.28515625" style="15" bestFit="1" customWidth="1"/>
    <col min="10239" max="10239" width="24.7109375" style="15" bestFit="1" customWidth="1"/>
    <col min="10240" max="10240" width="47.7109375" style="15" customWidth="1"/>
    <col min="10241" max="10241" width="21.5703125" style="15" customWidth="1"/>
    <col min="10242" max="10242" width="20.7109375" style="15" customWidth="1"/>
    <col min="10243" max="10243" width="17.28515625" style="15" customWidth="1"/>
    <col min="10244" max="10244" width="10.140625" style="15" bestFit="1" customWidth="1"/>
    <col min="10245" max="10493" width="9.140625" style="15"/>
    <col min="10494" max="10494" width="8.28515625" style="15" bestFit="1" customWidth="1"/>
    <col min="10495" max="10495" width="24.7109375" style="15" bestFit="1" customWidth="1"/>
    <col min="10496" max="10496" width="47.7109375" style="15" customWidth="1"/>
    <col min="10497" max="10497" width="21.5703125" style="15" customWidth="1"/>
    <col min="10498" max="10498" width="20.7109375" style="15" customWidth="1"/>
    <col min="10499" max="10499" width="17.28515625" style="15" customWidth="1"/>
    <col min="10500" max="10500" width="10.140625" style="15" bestFit="1" customWidth="1"/>
    <col min="10501" max="10749" width="9.140625" style="15"/>
    <col min="10750" max="10750" width="8.28515625" style="15" bestFit="1" customWidth="1"/>
    <col min="10751" max="10751" width="24.7109375" style="15" bestFit="1" customWidth="1"/>
    <col min="10752" max="10752" width="47.7109375" style="15" customWidth="1"/>
    <col min="10753" max="10753" width="21.5703125" style="15" customWidth="1"/>
    <col min="10754" max="10754" width="20.7109375" style="15" customWidth="1"/>
    <col min="10755" max="10755" width="17.28515625" style="15" customWidth="1"/>
    <col min="10756" max="10756" width="10.140625" style="15" bestFit="1" customWidth="1"/>
    <col min="10757" max="11005" width="9.140625" style="15"/>
    <col min="11006" max="11006" width="8.28515625" style="15" bestFit="1" customWidth="1"/>
    <col min="11007" max="11007" width="24.7109375" style="15" bestFit="1" customWidth="1"/>
    <col min="11008" max="11008" width="47.7109375" style="15" customWidth="1"/>
    <col min="11009" max="11009" width="21.5703125" style="15" customWidth="1"/>
    <col min="11010" max="11010" width="20.7109375" style="15" customWidth="1"/>
    <col min="11011" max="11011" width="17.28515625" style="15" customWidth="1"/>
    <col min="11012" max="11012" width="10.140625" style="15" bestFit="1" customWidth="1"/>
    <col min="11013" max="11261" width="9.140625" style="15"/>
    <col min="11262" max="11262" width="8.28515625" style="15" bestFit="1" customWidth="1"/>
    <col min="11263" max="11263" width="24.7109375" style="15" bestFit="1" customWidth="1"/>
    <col min="11264" max="11264" width="47.7109375" style="15" customWidth="1"/>
    <col min="11265" max="11265" width="21.5703125" style="15" customWidth="1"/>
    <col min="11266" max="11266" width="20.7109375" style="15" customWidth="1"/>
    <col min="11267" max="11267" width="17.28515625" style="15" customWidth="1"/>
    <col min="11268" max="11268" width="10.140625" style="15" bestFit="1" customWidth="1"/>
    <col min="11269" max="11517" width="9.140625" style="15"/>
    <col min="11518" max="11518" width="8.28515625" style="15" bestFit="1" customWidth="1"/>
    <col min="11519" max="11519" width="24.7109375" style="15" bestFit="1" customWidth="1"/>
    <col min="11520" max="11520" width="47.7109375" style="15" customWidth="1"/>
    <col min="11521" max="11521" width="21.5703125" style="15" customWidth="1"/>
    <col min="11522" max="11522" width="20.7109375" style="15" customWidth="1"/>
    <col min="11523" max="11523" width="17.28515625" style="15" customWidth="1"/>
    <col min="11524" max="11524" width="10.140625" style="15" bestFit="1" customWidth="1"/>
    <col min="11525" max="11773" width="9.140625" style="15"/>
    <col min="11774" max="11774" width="8.28515625" style="15" bestFit="1" customWidth="1"/>
    <col min="11775" max="11775" width="24.7109375" style="15" bestFit="1" customWidth="1"/>
    <col min="11776" max="11776" width="47.7109375" style="15" customWidth="1"/>
    <col min="11777" max="11777" width="21.5703125" style="15" customWidth="1"/>
    <col min="11778" max="11778" width="20.7109375" style="15" customWidth="1"/>
    <col min="11779" max="11779" width="17.28515625" style="15" customWidth="1"/>
    <col min="11780" max="11780" width="10.140625" style="15" bestFit="1" customWidth="1"/>
    <col min="11781" max="12029" width="9.140625" style="15"/>
    <col min="12030" max="12030" width="8.28515625" style="15" bestFit="1" customWidth="1"/>
    <col min="12031" max="12031" width="24.7109375" style="15" bestFit="1" customWidth="1"/>
    <col min="12032" max="12032" width="47.7109375" style="15" customWidth="1"/>
    <col min="12033" max="12033" width="21.5703125" style="15" customWidth="1"/>
    <col min="12034" max="12034" width="20.7109375" style="15" customWidth="1"/>
    <col min="12035" max="12035" width="17.28515625" style="15" customWidth="1"/>
    <col min="12036" max="12036" width="10.140625" style="15" bestFit="1" customWidth="1"/>
    <col min="12037" max="12285" width="9.140625" style="15"/>
    <col min="12286" max="12286" width="8.28515625" style="15" bestFit="1" customWidth="1"/>
    <col min="12287" max="12287" width="24.7109375" style="15" bestFit="1" customWidth="1"/>
    <col min="12288" max="12288" width="47.7109375" style="15" customWidth="1"/>
    <col min="12289" max="12289" width="21.5703125" style="15" customWidth="1"/>
    <col min="12290" max="12290" width="20.7109375" style="15" customWidth="1"/>
    <col min="12291" max="12291" width="17.28515625" style="15" customWidth="1"/>
    <col min="12292" max="12292" width="10.140625" style="15" bestFit="1" customWidth="1"/>
    <col min="12293" max="12541" width="9.140625" style="15"/>
    <col min="12542" max="12542" width="8.28515625" style="15" bestFit="1" customWidth="1"/>
    <col min="12543" max="12543" width="24.7109375" style="15" bestFit="1" customWidth="1"/>
    <col min="12544" max="12544" width="47.7109375" style="15" customWidth="1"/>
    <col min="12545" max="12545" width="21.5703125" style="15" customWidth="1"/>
    <col min="12546" max="12546" width="20.7109375" style="15" customWidth="1"/>
    <col min="12547" max="12547" width="17.28515625" style="15" customWidth="1"/>
    <col min="12548" max="12548" width="10.140625" style="15" bestFit="1" customWidth="1"/>
    <col min="12549" max="12797" width="9.140625" style="15"/>
    <col min="12798" max="12798" width="8.28515625" style="15" bestFit="1" customWidth="1"/>
    <col min="12799" max="12799" width="24.7109375" style="15" bestFit="1" customWidth="1"/>
    <col min="12800" max="12800" width="47.7109375" style="15" customWidth="1"/>
    <col min="12801" max="12801" width="21.5703125" style="15" customWidth="1"/>
    <col min="12802" max="12802" width="20.7109375" style="15" customWidth="1"/>
    <col min="12803" max="12803" width="17.28515625" style="15" customWidth="1"/>
    <col min="12804" max="12804" width="10.140625" style="15" bestFit="1" customWidth="1"/>
    <col min="12805" max="13053" width="9.140625" style="15"/>
    <col min="13054" max="13054" width="8.28515625" style="15" bestFit="1" customWidth="1"/>
    <col min="13055" max="13055" width="24.7109375" style="15" bestFit="1" customWidth="1"/>
    <col min="13056" max="13056" width="47.7109375" style="15" customWidth="1"/>
    <col min="13057" max="13057" width="21.5703125" style="15" customWidth="1"/>
    <col min="13058" max="13058" width="20.7109375" style="15" customWidth="1"/>
    <col min="13059" max="13059" width="17.28515625" style="15" customWidth="1"/>
    <col min="13060" max="13060" width="10.140625" style="15" bestFit="1" customWidth="1"/>
    <col min="13061" max="13309" width="9.140625" style="15"/>
    <col min="13310" max="13310" width="8.28515625" style="15" bestFit="1" customWidth="1"/>
    <col min="13311" max="13311" width="24.7109375" style="15" bestFit="1" customWidth="1"/>
    <col min="13312" max="13312" width="47.7109375" style="15" customWidth="1"/>
    <col min="13313" max="13313" width="21.5703125" style="15" customWidth="1"/>
    <col min="13314" max="13314" width="20.7109375" style="15" customWidth="1"/>
    <col min="13315" max="13315" width="17.28515625" style="15" customWidth="1"/>
    <col min="13316" max="13316" width="10.140625" style="15" bestFit="1" customWidth="1"/>
    <col min="13317" max="13565" width="9.140625" style="15"/>
    <col min="13566" max="13566" width="8.28515625" style="15" bestFit="1" customWidth="1"/>
    <col min="13567" max="13567" width="24.7109375" style="15" bestFit="1" customWidth="1"/>
    <col min="13568" max="13568" width="47.7109375" style="15" customWidth="1"/>
    <col min="13569" max="13569" width="21.5703125" style="15" customWidth="1"/>
    <col min="13570" max="13570" width="20.7109375" style="15" customWidth="1"/>
    <col min="13571" max="13571" width="17.28515625" style="15" customWidth="1"/>
    <col min="13572" max="13572" width="10.140625" style="15" bestFit="1" customWidth="1"/>
    <col min="13573" max="13821" width="9.140625" style="15"/>
    <col min="13822" max="13822" width="8.28515625" style="15" bestFit="1" customWidth="1"/>
    <col min="13823" max="13823" width="24.7109375" style="15" bestFit="1" customWidth="1"/>
    <col min="13824" max="13824" width="47.7109375" style="15" customWidth="1"/>
    <col min="13825" max="13825" width="21.5703125" style="15" customWidth="1"/>
    <col min="13826" max="13826" width="20.7109375" style="15" customWidth="1"/>
    <col min="13827" max="13827" width="17.28515625" style="15" customWidth="1"/>
    <col min="13828" max="13828" width="10.140625" style="15" bestFit="1" customWidth="1"/>
    <col min="13829" max="14077" width="9.140625" style="15"/>
    <col min="14078" max="14078" width="8.28515625" style="15" bestFit="1" customWidth="1"/>
    <col min="14079" max="14079" width="24.7109375" style="15" bestFit="1" customWidth="1"/>
    <col min="14080" max="14080" width="47.7109375" style="15" customWidth="1"/>
    <col min="14081" max="14081" width="21.5703125" style="15" customWidth="1"/>
    <col min="14082" max="14082" width="20.7109375" style="15" customWidth="1"/>
    <col min="14083" max="14083" width="17.28515625" style="15" customWidth="1"/>
    <col min="14084" max="14084" width="10.140625" style="15" bestFit="1" customWidth="1"/>
    <col min="14085" max="14333" width="9.140625" style="15"/>
    <col min="14334" max="14334" width="8.28515625" style="15" bestFit="1" customWidth="1"/>
    <col min="14335" max="14335" width="24.7109375" style="15" bestFit="1" customWidth="1"/>
    <col min="14336" max="14336" width="47.7109375" style="15" customWidth="1"/>
    <col min="14337" max="14337" width="21.5703125" style="15" customWidth="1"/>
    <col min="14338" max="14338" width="20.7109375" style="15" customWidth="1"/>
    <col min="14339" max="14339" width="17.28515625" style="15" customWidth="1"/>
    <col min="14340" max="14340" width="10.140625" style="15" bestFit="1" customWidth="1"/>
    <col min="14341" max="14589" width="9.140625" style="15"/>
    <col min="14590" max="14590" width="8.28515625" style="15" bestFit="1" customWidth="1"/>
    <col min="14591" max="14591" width="24.7109375" style="15" bestFit="1" customWidth="1"/>
    <col min="14592" max="14592" width="47.7109375" style="15" customWidth="1"/>
    <col min="14593" max="14593" width="21.5703125" style="15" customWidth="1"/>
    <col min="14594" max="14594" width="20.7109375" style="15" customWidth="1"/>
    <col min="14595" max="14595" width="17.28515625" style="15" customWidth="1"/>
    <col min="14596" max="14596" width="10.140625" style="15" bestFit="1" customWidth="1"/>
    <col min="14597" max="14845" width="9.140625" style="15"/>
    <col min="14846" max="14846" width="8.28515625" style="15" bestFit="1" customWidth="1"/>
    <col min="14847" max="14847" width="24.7109375" style="15" bestFit="1" customWidth="1"/>
    <col min="14848" max="14848" width="47.7109375" style="15" customWidth="1"/>
    <col min="14849" max="14849" width="21.5703125" style="15" customWidth="1"/>
    <col min="14850" max="14850" width="20.7109375" style="15" customWidth="1"/>
    <col min="14851" max="14851" width="17.28515625" style="15" customWidth="1"/>
    <col min="14852" max="14852" width="10.140625" style="15" bestFit="1" customWidth="1"/>
    <col min="14853" max="15101" width="9.140625" style="15"/>
    <col min="15102" max="15102" width="8.28515625" style="15" bestFit="1" customWidth="1"/>
    <col min="15103" max="15103" width="24.7109375" style="15" bestFit="1" customWidth="1"/>
    <col min="15104" max="15104" width="47.7109375" style="15" customWidth="1"/>
    <col min="15105" max="15105" width="21.5703125" style="15" customWidth="1"/>
    <col min="15106" max="15106" width="20.7109375" style="15" customWidth="1"/>
    <col min="15107" max="15107" width="17.28515625" style="15" customWidth="1"/>
    <col min="15108" max="15108" width="10.140625" style="15" bestFit="1" customWidth="1"/>
    <col min="15109" max="15357" width="9.140625" style="15"/>
    <col min="15358" max="15358" width="8.28515625" style="15" bestFit="1" customWidth="1"/>
    <col min="15359" max="15359" width="24.7109375" style="15" bestFit="1" customWidth="1"/>
    <col min="15360" max="15360" width="47.7109375" style="15" customWidth="1"/>
    <col min="15361" max="15361" width="21.5703125" style="15" customWidth="1"/>
    <col min="15362" max="15362" width="20.7109375" style="15" customWidth="1"/>
    <col min="15363" max="15363" width="17.28515625" style="15" customWidth="1"/>
    <col min="15364" max="15364" width="10.140625" style="15" bestFit="1" customWidth="1"/>
    <col min="15365" max="15613" width="9.140625" style="15"/>
    <col min="15614" max="15614" width="8.28515625" style="15" bestFit="1" customWidth="1"/>
    <col min="15615" max="15615" width="24.7109375" style="15" bestFit="1" customWidth="1"/>
    <col min="15616" max="15616" width="47.7109375" style="15" customWidth="1"/>
    <col min="15617" max="15617" width="21.5703125" style="15" customWidth="1"/>
    <col min="15618" max="15618" width="20.7109375" style="15" customWidth="1"/>
    <col min="15619" max="15619" width="17.28515625" style="15" customWidth="1"/>
    <col min="15620" max="15620" width="10.140625" style="15" bestFit="1" customWidth="1"/>
    <col min="15621" max="15869" width="9.140625" style="15"/>
    <col min="15870" max="15870" width="8.28515625" style="15" bestFit="1" customWidth="1"/>
    <col min="15871" max="15871" width="24.7109375" style="15" bestFit="1" customWidth="1"/>
    <col min="15872" max="15872" width="47.7109375" style="15" customWidth="1"/>
    <col min="15873" max="15873" width="21.5703125" style="15" customWidth="1"/>
    <col min="15874" max="15874" width="20.7109375" style="15" customWidth="1"/>
    <col min="15875" max="15875" width="17.28515625" style="15" customWidth="1"/>
    <col min="15876" max="15876" width="10.140625" style="15" bestFit="1" customWidth="1"/>
    <col min="15877" max="16125" width="9.140625" style="15"/>
    <col min="16126" max="16126" width="8.28515625" style="15" bestFit="1" customWidth="1"/>
    <col min="16127" max="16127" width="24.7109375" style="15" bestFit="1" customWidth="1"/>
    <col min="16128" max="16128" width="47.7109375" style="15" customWidth="1"/>
    <col min="16129" max="16129" width="21.5703125" style="15" customWidth="1"/>
    <col min="16130" max="16130" width="20.7109375" style="15" customWidth="1"/>
    <col min="16131" max="16131" width="17.28515625" style="15" customWidth="1"/>
    <col min="16132" max="16132" width="10.140625" style="15" bestFit="1" customWidth="1"/>
    <col min="16133" max="16384" width="9.140625" style="15"/>
  </cols>
  <sheetData>
    <row r="1" spans="1:8" s="8" customFormat="1" ht="20.25" x14ac:dyDescent="0.3">
      <c r="A1" s="499" t="s">
        <v>0</v>
      </c>
      <c r="B1" s="499"/>
      <c r="C1" s="499"/>
      <c r="D1" s="499"/>
      <c r="E1" s="499"/>
    </row>
    <row r="2" spans="1:8" s="8" customFormat="1" ht="40.5" customHeight="1" thickBot="1" x14ac:dyDescent="0.3">
      <c r="A2" s="500" t="s">
        <v>150</v>
      </c>
      <c r="B2" s="500"/>
      <c r="C2" s="500"/>
      <c r="D2" s="500"/>
      <c r="E2" s="500"/>
    </row>
    <row r="3" spans="1:8" s="8" customFormat="1" ht="111.75" customHeight="1" thickBot="1" x14ac:dyDescent="0.3">
      <c r="A3" s="501" t="s">
        <v>151</v>
      </c>
      <c r="B3" s="502"/>
      <c r="C3" s="503"/>
      <c r="D3" s="504" t="s">
        <v>84</v>
      </c>
      <c r="E3" s="505"/>
      <c r="H3" s="331"/>
    </row>
    <row r="4" spans="1:8" s="9" customFormat="1" ht="31.5" customHeight="1" thickBot="1" x14ac:dyDescent="0.3">
      <c r="A4" s="271" t="s">
        <v>43</v>
      </c>
      <c r="B4" s="272" t="s">
        <v>44</v>
      </c>
      <c r="C4" s="273" t="s">
        <v>158</v>
      </c>
      <c r="D4" s="49" t="s">
        <v>112</v>
      </c>
      <c r="E4" s="50" t="s">
        <v>113</v>
      </c>
    </row>
    <row r="5" spans="1:8" s="20" customFormat="1" ht="15.75" x14ac:dyDescent="0.25">
      <c r="A5" s="274">
        <v>1</v>
      </c>
      <c r="B5" s="252">
        <v>2</v>
      </c>
      <c r="C5" s="37">
        <v>3</v>
      </c>
      <c r="D5" s="239">
        <v>4</v>
      </c>
      <c r="E5" s="240">
        <v>5</v>
      </c>
    </row>
    <row r="6" spans="1:8" s="20" customFormat="1" ht="15.75" x14ac:dyDescent="0.25">
      <c r="A6" s="275">
        <v>1</v>
      </c>
      <c r="B6" s="298" t="s">
        <v>46</v>
      </c>
      <c r="C6" s="299">
        <v>198000</v>
      </c>
      <c r="D6" s="299">
        <v>198000</v>
      </c>
      <c r="E6" s="279">
        <f>C6-D6</f>
        <v>0</v>
      </c>
    </row>
    <row r="7" spans="1:8" s="12" customFormat="1" ht="15.75" x14ac:dyDescent="0.25">
      <c r="A7" s="276">
        <v>2</v>
      </c>
      <c r="B7" s="277" t="s">
        <v>47</v>
      </c>
      <c r="C7" s="278">
        <f>441000+354000</f>
        <v>795000</v>
      </c>
      <c r="D7" s="278">
        <f>441000+354000</f>
        <v>795000</v>
      </c>
      <c r="E7" s="279">
        <f>C7-D7</f>
        <v>0</v>
      </c>
    </row>
    <row r="8" spans="1:8" s="12" customFormat="1" ht="15.75" x14ac:dyDescent="0.25">
      <c r="A8" s="275">
        <v>3</v>
      </c>
      <c r="B8" s="11" t="s">
        <v>48</v>
      </c>
      <c r="C8" s="256">
        <v>1000000</v>
      </c>
      <c r="D8" s="41"/>
      <c r="E8" s="42"/>
    </row>
    <row r="9" spans="1:8" s="12" customFormat="1" ht="15.75" x14ac:dyDescent="0.25">
      <c r="A9" s="276">
        <v>4</v>
      </c>
      <c r="B9" s="61" t="s">
        <v>49</v>
      </c>
      <c r="C9" s="258">
        <v>550000</v>
      </c>
      <c r="D9" s="65">
        <v>550000</v>
      </c>
      <c r="E9" s="259">
        <f>C9-D9</f>
        <v>0</v>
      </c>
    </row>
    <row r="10" spans="1:8" s="12" customFormat="1" ht="15.75" x14ac:dyDescent="0.25">
      <c r="A10" s="275">
        <v>5</v>
      </c>
      <c r="B10" s="61" t="s">
        <v>50</v>
      </c>
      <c r="C10" s="258">
        <f>85500+31500</f>
        <v>117000</v>
      </c>
      <c r="D10" s="65">
        <v>117000</v>
      </c>
      <c r="E10" s="259">
        <f>C10-D10</f>
        <v>0</v>
      </c>
      <c r="F10" s="497"/>
      <c r="G10" s="497"/>
      <c r="H10" s="497"/>
    </row>
    <row r="11" spans="1:8" s="12" customFormat="1" ht="15.75" x14ac:dyDescent="0.25">
      <c r="A11" s="276">
        <v>6</v>
      </c>
      <c r="B11" s="70" t="s">
        <v>51</v>
      </c>
      <c r="C11" s="304">
        <v>240000</v>
      </c>
      <c r="D11" s="266">
        <v>240000</v>
      </c>
      <c r="E11" s="259">
        <f>C11-D11</f>
        <v>0</v>
      </c>
    </row>
    <row r="12" spans="1:8" s="12" customFormat="1" ht="15.75" x14ac:dyDescent="0.25">
      <c r="A12" s="275">
        <v>7</v>
      </c>
      <c r="B12" s="70" t="s">
        <v>52</v>
      </c>
      <c r="C12" s="304">
        <v>466500</v>
      </c>
      <c r="D12" s="65">
        <v>466500</v>
      </c>
      <c r="E12" s="259">
        <f>C12-D12</f>
        <v>0</v>
      </c>
    </row>
    <row r="13" spans="1:8" s="12" customFormat="1" ht="15.75" x14ac:dyDescent="0.25">
      <c r="A13" s="276">
        <v>8</v>
      </c>
      <c r="B13" s="70" t="s">
        <v>53</v>
      </c>
      <c r="C13" s="304">
        <v>344000</v>
      </c>
      <c r="D13" s="304">
        <v>344000</v>
      </c>
      <c r="E13" s="259">
        <f>C13-D13</f>
        <v>0</v>
      </c>
    </row>
    <row r="14" spans="1:8" s="12" customFormat="1" ht="15.75" x14ac:dyDescent="0.25">
      <c r="A14" s="275">
        <v>9</v>
      </c>
      <c r="B14" s="11" t="s">
        <v>54</v>
      </c>
      <c r="C14" s="256">
        <v>1000000</v>
      </c>
      <c r="D14" s="41"/>
      <c r="E14" s="42"/>
    </row>
    <row r="15" spans="1:8" s="12" customFormat="1" ht="15.75" x14ac:dyDescent="0.25">
      <c r="A15" s="276">
        <v>10</v>
      </c>
      <c r="B15" s="61" t="s">
        <v>55</v>
      </c>
      <c r="C15" s="258">
        <f>550000+1058000</f>
        <v>1608000</v>
      </c>
      <c r="D15" s="65">
        <v>1608000</v>
      </c>
      <c r="E15" s="280">
        <f>C15-D15</f>
        <v>0</v>
      </c>
    </row>
    <row r="16" spans="1:8" s="12" customFormat="1" ht="15.75" x14ac:dyDescent="0.25">
      <c r="A16" s="275">
        <v>11</v>
      </c>
      <c r="B16" s="349" t="s">
        <v>152</v>
      </c>
      <c r="C16" s="282">
        <v>369000</v>
      </c>
      <c r="D16" s="65">
        <v>184500</v>
      </c>
      <c r="E16" s="303">
        <f>C16-D16</f>
        <v>184500</v>
      </c>
    </row>
    <row r="17" spans="1:9" s="12" customFormat="1" ht="15.75" customHeight="1" x14ac:dyDescent="0.25">
      <c r="A17" s="276">
        <v>12</v>
      </c>
      <c r="B17" s="348" t="s">
        <v>58</v>
      </c>
      <c r="C17" s="258">
        <f>1200000+2500000</f>
        <v>3700000</v>
      </c>
      <c r="D17" s="258">
        <f>1200000+2500000</f>
        <v>3700000</v>
      </c>
      <c r="E17" s="259">
        <f>C17-D17</f>
        <v>0</v>
      </c>
      <c r="F17" s="506" t="s">
        <v>167</v>
      </c>
      <c r="G17" s="497"/>
      <c r="H17" s="497"/>
      <c r="I17" s="497"/>
    </row>
    <row r="18" spans="1:9" s="12" customFormat="1" ht="15.75" x14ac:dyDescent="0.25">
      <c r="A18" s="275">
        <v>13</v>
      </c>
      <c r="B18" s="348" t="s">
        <v>62</v>
      </c>
      <c r="C18" s="258">
        <v>1255500</v>
      </c>
      <c r="D18" s="65">
        <v>1242400</v>
      </c>
      <c r="E18" s="303">
        <f>C18-D18</f>
        <v>13100</v>
      </c>
      <c r="F18" s="497" t="s">
        <v>168</v>
      </c>
      <c r="G18" s="498"/>
    </row>
    <row r="19" spans="1:9" s="12" customFormat="1" ht="15.75" x14ac:dyDescent="0.25">
      <c r="A19" s="276">
        <v>14</v>
      </c>
      <c r="B19" s="61" t="s">
        <v>63</v>
      </c>
      <c r="C19" s="258">
        <v>67500</v>
      </c>
      <c r="D19" s="65">
        <v>67500</v>
      </c>
      <c r="E19" s="259">
        <f>C19-D19</f>
        <v>0</v>
      </c>
    </row>
    <row r="20" spans="1:9" s="12" customFormat="1" ht="15.75" x14ac:dyDescent="0.25">
      <c r="A20" s="275">
        <v>15</v>
      </c>
      <c r="B20" s="61" t="s">
        <v>65</v>
      </c>
      <c r="C20" s="258">
        <v>2000000</v>
      </c>
      <c r="D20" s="283">
        <v>2000000</v>
      </c>
      <c r="E20" s="259">
        <f t="shared" ref="E20:E28" si="0">C20-D20</f>
        <v>0</v>
      </c>
    </row>
    <row r="21" spans="1:9" s="12" customFormat="1" ht="15.75" x14ac:dyDescent="0.25">
      <c r="A21" s="276">
        <v>16</v>
      </c>
      <c r="B21" s="61" t="s">
        <v>66</v>
      </c>
      <c r="C21" s="258">
        <v>193500</v>
      </c>
      <c r="D21" s="258">
        <v>193500</v>
      </c>
      <c r="E21" s="280">
        <f t="shared" si="0"/>
        <v>0</v>
      </c>
    </row>
    <row r="22" spans="1:9" s="12" customFormat="1" ht="15.75" x14ac:dyDescent="0.25">
      <c r="A22" s="275">
        <v>17</v>
      </c>
      <c r="B22" s="284" t="s">
        <v>67</v>
      </c>
      <c r="C22" s="285">
        <v>1797000</v>
      </c>
      <c r="D22" s="286">
        <v>1797000</v>
      </c>
      <c r="E22" s="280">
        <f t="shared" si="0"/>
        <v>0</v>
      </c>
    </row>
    <row r="23" spans="1:9" s="12" customFormat="1" ht="15.75" x14ac:dyDescent="0.25">
      <c r="A23" s="276">
        <v>18</v>
      </c>
      <c r="B23" s="61" t="s">
        <v>68</v>
      </c>
      <c r="C23" s="258">
        <f>1500000+5376000</f>
        <v>6876000</v>
      </c>
      <c r="D23" s="65">
        <v>6876000</v>
      </c>
      <c r="E23" s="259">
        <f t="shared" si="0"/>
        <v>0</v>
      </c>
    </row>
    <row r="24" spans="1:9" s="12" customFormat="1" ht="15.75" x14ac:dyDescent="0.25">
      <c r="A24" s="275">
        <v>19</v>
      </c>
      <c r="B24" s="281" t="s">
        <v>69</v>
      </c>
      <c r="C24" s="282">
        <v>162000</v>
      </c>
      <c r="D24" s="287">
        <v>162000</v>
      </c>
      <c r="E24" s="259">
        <f t="shared" si="0"/>
        <v>0</v>
      </c>
    </row>
    <row r="25" spans="1:9" s="12" customFormat="1" ht="15.75" x14ac:dyDescent="0.25">
      <c r="A25" s="276">
        <v>20</v>
      </c>
      <c r="B25" s="61" t="s">
        <v>70</v>
      </c>
      <c r="C25" s="258">
        <f>250000+310500</f>
        <v>560500</v>
      </c>
      <c r="D25" s="65">
        <v>560500</v>
      </c>
      <c r="E25" s="259">
        <f t="shared" si="0"/>
        <v>0</v>
      </c>
    </row>
    <row r="26" spans="1:9" s="12" customFormat="1" ht="15.75" x14ac:dyDescent="0.25">
      <c r="A26" s="275">
        <v>21</v>
      </c>
      <c r="B26" s="11" t="s">
        <v>149</v>
      </c>
      <c r="C26" s="256">
        <v>2000000</v>
      </c>
      <c r="D26" s="41"/>
      <c r="E26" s="302"/>
    </row>
    <row r="27" spans="1:9" s="12" customFormat="1" ht="15.75" x14ac:dyDescent="0.25">
      <c r="A27" s="276">
        <v>22</v>
      </c>
      <c r="B27" s="61" t="s">
        <v>72</v>
      </c>
      <c r="C27" s="258">
        <v>666000</v>
      </c>
      <c r="D27" s="258">
        <v>666000</v>
      </c>
      <c r="E27" s="259">
        <f t="shared" si="0"/>
        <v>0</v>
      </c>
    </row>
    <row r="28" spans="1:9" s="12" customFormat="1" ht="15.75" x14ac:dyDescent="0.25">
      <c r="A28" s="275">
        <v>23</v>
      </c>
      <c r="B28" s="61" t="s">
        <v>74</v>
      </c>
      <c r="C28" s="258">
        <v>600000</v>
      </c>
      <c r="D28" s="258">
        <v>600000</v>
      </c>
      <c r="E28" s="259">
        <f t="shared" si="0"/>
        <v>0</v>
      </c>
    </row>
    <row r="29" spans="1:9" s="12" customFormat="1" ht="15.75" x14ac:dyDescent="0.25">
      <c r="A29" s="276">
        <v>24</v>
      </c>
      <c r="B29" s="288" t="s">
        <v>77</v>
      </c>
      <c r="C29" s="289">
        <v>691200</v>
      </c>
      <c r="D29" s="41"/>
      <c r="E29" s="42"/>
    </row>
    <row r="30" spans="1:9" s="12" customFormat="1" ht="15.75" x14ac:dyDescent="0.25">
      <c r="A30" s="275">
        <v>25</v>
      </c>
      <c r="B30" s="61" t="s">
        <v>78</v>
      </c>
      <c r="C30" s="258">
        <v>1500000</v>
      </c>
      <c r="D30" s="65">
        <v>1500000</v>
      </c>
      <c r="E30" s="259">
        <f>C30-D30</f>
        <v>0</v>
      </c>
    </row>
    <row r="31" spans="1:9" s="12" customFormat="1" ht="15.75" x14ac:dyDescent="0.25">
      <c r="A31" s="276">
        <v>26</v>
      </c>
      <c r="B31" s="143" t="s">
        <v>79</v>
      </c>
      <c r="C31" s="341">
        <v>9000</v>
      </c>
      <c r="D31" s="341"/>
      <c r="E31" s="302"/>
    </row>
    <row r="32" spans="1:9" s="12" customFormat="1" ht="15.75" x14ac:dyDescent="0.25">
      <c r="A32" s="275">
        <v>27</v>
      </c>
      <c r="B32" s="61" t="s">
        <v>80</v>
      </c>
      <c r="C32" s="258">
        <v>648000</v>
      </c>
      <c r="D32" s="258">
        <v>648000</v>
      </c>
      <c r="E32" s="259">
        <f>C32-D32</f>
        <v>0</v>
      </c>
    </row>
    <row r="33" spans="1:6" s="12" customFormat="1" ht="15.75" x14ac:dyDescent="0.25">
      <c r="A33" s="276">
        <v>28</v>
      </c>
      <c r="B33" s="61" t="s">
        <v>81</v>
      </c>
      <c r="C33" s="258">
        <v>2000000</v>
      </c>
      <c r="D33" s="65">
        <v>2000000</v>
      </c>
      <c r="E33" s="259">
        <f>C33-D33</f>
        <v>0</v>
      </c>
    </row>
    <row r="34" spans="1:6" s="13" customFormat="1" thickBot="1" x14ac:dyDescent="0.3">
      <c r="A34" s="290">
        <v>29</v>
      </c>
      <c r="B34" s="268" t="s">
        <v>82</v>
      </c>
      <c r="C34" s="269">
        <f>300000+786000</f>
        <v>1086000</v>
      </c>
      <c r="D34" s="84"/>
      <c r="E34" s="397"/>
    </row>
    <row r="35" spans="1:6" s="265" customFormat="1" thickBot="1" x14ac:dyDescent="0.3">
      <c r="A35" s="507" t="s">
        <v>172</v>
      </c>
      <c r="B35" s="508"/>
      <c r="C35" s="398">
        <f>SUM(C6:C34)</f>
        <v>32499700</v>
      </c>
      <c r="D35" s="413">
        <f>SUM(D6:D34)</f>
        <v>26515900</v>
      </c>
      <c r="E35" s="414">
        <f>SUM(E6:E34)</f>
        <v>197600</v>
      </c>
      <c r="F35" s="343" t="s">
        <v>173</v>
      </c>
    </row>
    <row r="36" spans="1:6" s="265" customFormat="1" ht="15.75" x14ac:dyDescent="0.25">
      <c r="A36" s="509"/>
      <c r="B36" s="509"/>
      <c r="C36" s="396"/>
      <c r="D36" s="228" t="s">
        <v>137</v>
      </c>
      <c r="E36" s="228" t="s">
        <v>138</v>
      </c>
    </row>
    <row r="37" spans="1:6" s="265" customFormat="1" ht="15.75" x14ac:dyDescent="0.25">
      <c r="A37" s="510"/>
      <c r="B37" s="510"/>
      <c r="C37" s="396"/>
    </row>
    <row r="38" spans="1:6" s="13" customFormat="1" thickBot="1" x14ac:dyDescent="0.3">
      <c r="A38" s="291"/>
      <c r="B38" s="292"/>
      <c r="C38" s="293"/>
    </row>
    <row r="39" spans="1:6" s="14" customFormat="1" ht="15.75" x14ac:dyDescent="0.25">
      <c r="A39" s="511"/>
      <c r="B39" s="511"/>
      <c r="C39" s="321"/>
      <c r="D39" s="306" t="s">
        <v>153</v>
      </c>
      <c r="E39" s="322">
        <f>D35+E35</f>
        <v>26713500</v>
      </c>
      <c r="F39" s="342" t="s">
        <v>174</v>
      </c>
    </row>
    <row r="40" spans="1:6" ht="15.75" x14ac:dyDescent="0.25">
      <c r="A40" s="511"/>
      <c r="B40" s="511"/>
      <c r="C40" s="323" t="s">
        <v>139</v>
      </c>
      <c r="D40" s="308" t="s">
        <v>135</v>
      </c>
      <c r="E40" s="305">
        <f>C8+C14+C26+C29+C31+C34</f>
        <v>5786200</v>
      </c>
      <c r="F40" s="344" t="s">
        <v>166</v>
      </c>
    </row>
    <row r="41" spans="1:6" thickBot="1" x14ac:dyDescent="0.3">
      <c r="A41" s="294"/>
      <c r="B41" s="294"/>
      <c r="C41" s="330"/>
      <c r="D41" s="317" t="s">
        <v>136</v>
      </c>
      <c r="E41" s="224">
        <f>C37+D35+E35+E40</f>
        <v>32499700</v>
      </c>
      <c r="F41" s="342" t="s">
        <v>175</v>
      </c>
    </row>
    <row r="42" spans="1:6" x14ac:dyDescent="0.3">
      <c r="C42" s="324"/>
      <c r="D42" s="325"/>
      <c r="E42" s="325"/>
      <c r="F42" s="320"/>
    </row>
    <row r="43" spans="1:6" x14ac:dyDescent="0.3">
      <c r="C43" s="319"/>
      <c r="D43" s="320"/>
      <c r="E43" s="320"/>
      <c r="F43" s="320"/>
    </row>
  </sheetData>
  <mergeCells count="12">
    <mergeCell ref="A35:B35"/>
    <mergeCell ref="A36:B36"/>
    <mergeCell ref="A37:B37"/>
    <mergeCell ref="A39:B39"/>
    <mergeCell ref="A40:B40"/>
    <mergeCell ref="F18:G18"/>
    <mergeCell ref="A1:E1"/>
    <mergeCell ref="A2:E2"/>
    <mergeCell ref="A3:C3"/>
    <mergeCell ref="D3:E3"/>
    <mergeCell ref="F10:H10"/>
    <mergeCell ref="F17:I17"/>
  </mergeCells>
  <pageMargins left="0.51181102362204722" right="0.31496062992125984" top="0.74803149606299213" bottom="0.74803149606299213" header="0.31496062992125984" footer="0.31496062992125984"/>
  <pageSetup paperSize="9" scale="9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topLeftCell="A3" workbookViewId="0">
      <selection activeCell="H3" sqref="H3"/>
    </sheetView>
  </sheetViews>
  <sheetFormatPr defaultRowHeight="16.5" x14ac:dyDescent="0.3"/>
  <cols>
    <col min="1" max="1" width="3.5703125" style="15" bestFit="1" customWidth="1"/>
    <col min="2" max="2" width="9.7109375" style="16" bestFit="1" customWidth="1"/>
    <col min="3" max="3" width="35.42578125" style="17" customWidth="1"/>
    <col min="4" max="4" width="18.85546875" style="15" customWidth="1"/>
    <col min="5" max="5" width="17.5703125" style="15" customWidth="1"/>
    <col min="6" max="6" width="14.28515625" style="15" customWidth="1"/>
    <col min="7" max="7" width="12.5703125" style="15" customWidth="1"/>
    <col min="8" max="8" width="9.140625" style="15"/>
    <col min="9" max="9" width="5.7109375" style="15" customWidth="1"/>
    <col min="10" max="253" width="9.140625" style="15"/>
    <col min="254" max="254" width="8.28515625" style="15" bestFit="1" customWidth="1"/>
    <col min="255" max="255" width="24.7109375" style="15" bestFit="1" customWidth="1"/>
    <col min="256" max="256" width="47.7109375" style="15" customWidth="1"/>
    <col min="257" max="257" width="21.5703125" style="15" customWidth="1"/>
    <col min="258" max="258" width="20.7109375" style="15" customWidth="1"/>
    <col min="259" max="259" width="17.28515625" style="15" customWidth="1"/>
    <col min="260" max="260" width="10.140625" style="15" bestFit="1" customWidth="1"/>
    <col min="261" max="509" width="9.140625" style="15"/>
    <col min="510" max="510" width="8.28515625" style="15" bestFit="1" customWidth="1"/>
    <col min="511" max="511" width="24.7109375" style="15" bestFit="1" customWidth="1"/>
    <col min="512" max="512" width="47.7109375" style="15" customWidth="1"/>
    <col min="513" max="513" width="21.5703125" style="15" customWidth="1"/>
    <col min="514" max="514" width="20.7109375" style="15" customWidth="1"/>
    <col min="515" max="515" width="17.28515625" style="15" customWidth="1"/>
    <col min="516" max="516" width="10.140625" style="15" bestFit="1" customWidth="1"/>
    <col min="517" max="765" width="9.140625" style="15"/>
    <col min="766" max="766" width="8.28515625" style="15" bestFit="1" customWidth="1"/>
    <col min="767" max="767" width="24.7109375" style="15" bestFit="1" customWidth="1"/>
    <col min="768" max="768" width="47.7109375" style="15" customWidth="1"/>
    <col min="769" max="769" width="21.5703125" style="15" customWidth="1"/>
    <col min="770" max="770" width="20.7109375" style="15" customWidth="1"/>
    <col min="771" max="771" width="17.28515625" style="15" customWidth="1"/>
    <col min="772" max="772" width="10.140625" style="15" bestFit="1" customWidth="1"/>
    <col min="773" max="1021" width="9.140625" style="15"/>
    <col min="1022" max="1022" width="8.28515625" style="15" bestFit="1" customWidth="1"/>
    <col min="1023" max="1023" width="24.7109375" style="15" bestFit="1" customWidth="1"/>
    <col min="1024" max="1024" width="47.7109375" style="15" customWidth="1"/>
    <col min="1025" max="1025" width="21.5703125" style="15" customWidth="1"/>
    <col min="1026" max="1026" width="20.7109375" style="15" customWidth="1"/>
    <col min="1027" max="1027" width="17.28515625" style="15" customWidth="1"/>
    <col min="1028" max="1028" width="10.140625" style="15" bestFit="1" customWidth="1"/>
    <col min="1029" max="1277" width="9.140625" style="15"/>
    <col min="1278" max="1278" width="8.28515625" style="15" bestFit="1" customWidth="1"/>
    <col min="1279" max="1279" width="24.7109375" style="15" bestFit="1" customWidth="1"/>
    <col min="1280" max="1280" width="47.7109375" style="15" customWidth="1"/>
    <col min="1281" max="1281" width="21.5703125" style="15" customWidth="1"/>
    <col min="1282" max="1282" width="20.7109375" style="15" customWidth="1"/>
    <col min="1283" max="1283" width="17.28515625" style="15" customWidth="1"/>
    <col min="1284" max="1284" width="10.140625" style="15" bestFit="1" customWidth="1"/>
    <col min="1285" max="1533" width="9.140625" style="15"/>
    <col min="1534" max="1534" width="8.28515625" style="15" bestFit="1" customWidth="1"/>
    <col min="1535" max="1535" width="24.7109375" style="15" bestFit="1" customWidth="1"/>
    <col min="1536" max="1536" width="47.7109375" style="15" customWidth="1"/>
    <col min="1537" max="1537" width="21.5703125" style="15" customWidth="1"/>
    <col min="1538" max="1538" width="20.7109375" style="15" customWidth="1"/>
    <col min="1539" max="1539" width="17.28515625" style="15" customWidth="1"/>
    <col min="1540" max="1540" width="10.140625" style="15" bestFit="1" customWidth="1"/>
    <col min="1541" max="1789" width="9.140625" style="15"/>
    <col min="1790" max="1790" width="8.28515625" style="15" bestFit="1" customWidth="1"/>
    <col min="1791" max="1791" width="24.7109375" style="15" bestFit="1" customWidth="1"/>
    <col min="1792" max="1792" width="47.7109375" style="15" customWidth="1"/>
    <col min="1793" max="1793" width="21.5703125" style="15" customWidth="1"/>
    <col min="1794" max="1794" width="20.7109375" style="15" customWidth="1"/>
    <col min="1795" max="1795" width="17.28515625" style="15" customWidth="1"/>
    <col min="1796" max="1796" width="10.140625" style="15" bestFit="1" customWidth="1"/>
    <col min="1797" max="2045" width="9.140625" style="15"/>
    <col min="2046" max="2046" width="8.28515625" style="15" bestFit="1" customWidth="1"/>
    <col min="2047" max="2047" width="24.7109375" style="15" bestFit="1" customWidth="1"/>
    <col min="2048" max="2048" width="47.7109375" style="15" customWidth="1"/>
    <col min="2049" max="2049" width="21.5703125" style="15" customWidth="1"/>
    <col min="2050" max="2050" width="20.7109375" style="15" customWidth="1"/>
    <col min="2051" max="2051" width="17.28515625" style="15" customWidth="1"/>
    <col min="2052" max="2052" width="10.140625" style="15" bestFit="1" customWidth="1"/>
    <col min="2053" max="2301" width="9.140625" style="15"/>
    <col min="2302" max="2302" width="8.28515625" style="15" bestFit="1" customWidth="1"/>
    <col min="2303" max="2303" width="24.7109375" style="15" bestFit="1" customWidth="1"/>
    <col min="2304" max="2304" width="47.7109375" style="15" customWidth="1"/>
    <col min="2305" max="2305" width="21.5703125" style="15" customWidth="1"/>
    <col min="2306" max="2306" width="20.7109375" style="15" customWidth="1"/>
    <col min="2307" max="2307" width="17.28515625" style="15" customWidth="1"/>
    <col min="2308" max="2308" width="10.140625" style="15" bestFit="1" customWidth="1"/>
    <col min="2309" max="2557" width="9.140625" style="15"/>
    <col min="2558" max="2558" width="8.28515625" style="15" bestFit="1" customWidth="1"/>
    <col min="2559" max="2559" width="24.7109375" style="15" bestFit="1" customWidth="1"/>
    <col min="2560" max="2560" width="47.7109375" style="15" customWidth="1"/>
    <col min="2561" max="2561" width="21.5703125" style="15" customWidth="1"/>
    <col min="2562" max="2562" width="20.7109375" style="15" customWidth="1"/>
    <col min="2563" max="2563" width="17.28515625" style="15" customWidth="1"/>
    <col min="2564" max="2564" width="10.140625" style="15" bestFit="1" customWidth="1"/>
    <col min="2565" max="2813" width="9.140625" style="15"/>
    <col min="2814" max="2814" width="8.28515625" style="15" bestFit="1" customWidth="1"/>
    <col min="2815" max="2815" width="24.7109375" style="15" bestFit="1" customWidth="1"/>
    <col min="2816" max="2816" width="47.7109375" style="15" customWidth="1"/>
    <col min="2817" max="2817" width="21.5703125" style="15" customWidth="1"/>
    <col min="2818" max="2818" width="20.7109375" style="15" customWidth="1"/>
    <col min="2819" max="2819" width="17.28515625" style="15" customWidth="1"/>
    <col min="2820" max="2820" width="10.140625" style="15" bestFit="1" customWidth="1"/>
    <col min="2821" max="3069" width="9.140625" style="15"/>
    <col min="3070" max="3070" width="8.28515625" style="15" bestFit="1" customWidth="1"/>
    <col min="3071" max="3071" width="24.7109375" style="15" bestFit="1" customWidth="1"/>
    <col min="3072" max="3072" width="47.7109375" style="15" customWidth="1"/>
    <col min="3073" max="3073" width="21.5703125" style="15" customWidth="1"/>
    <col min="3074" max="3074" width="20.7109375" style="15" customWidth="1"/>
    <col min="3075" max="3075" width="17.28515625" style="15" customWidth="1"/>
    <col min="3076" max="3076" width="10.140625" style="15" bestFit="1" customWidth="1"/>
    <col min="3077" max="3325" width="9.140625" style="15"/>
    <col min="3326" max="3326" width="8.28515625" style="15" bestFit="1" customWidth="1"/>
    <col min="3327" max="3327" width="24.7109375" style="15" bestFit="1" customWidth="1"/>
    <col min="3328" max="3328" width="47.7109375" style="15" customWidth="1"/>
    <col min="3329" max="3329" width="21.5703125" style="15" customWidth="1"/>
    <col min="3330" max="3330" width="20.7109375" style="15" customWidth="1"/>
    <col min="3331" max="3331" width="17.28515625" style="15" customWidth="1"/>
    <col min="3332" max="3332" width="10.140625" style="15" bestFit="1" customWidth="1"/>
    <col min="3333" max="3581" width="9.140625" style="15"/>
    <col min="3582" max="3582" width="8.28515625" style="15" bestFit="1" customWidth="1"/>
    <col min="3583" max="3583" width="24.7109375" style="15" bestFit="1" customWidth="1"/>
    <col min="3584" max="3584" width="47.7109375" style="15" customWidth="1"/>
    <col min="3585" max="3585" width="21.5703125" style="15" customWidth="1"/>
    <col min="3586" max="3586" width="20.7109375" style="15" customWidth="1"/>
    <col min="3587" max="3587" width="17.28515625" style="15" customWidth="1"/>
    <col min="3588" max="3588" width="10.140625" style="15" bestFit="1" customWidth="1"/>
    <col min="3589" max="3837" width="9.140625" style="15"/>
    <col min="3838" max="3838" width="8.28515625" style="15" bestFit="1" customWidth="1"/>
    <col min="3839" max="3839" width="24.7109375" style="15" bestFit="1" customWidth="1"/>
    <col min="3840" max="3840" width="47.7109375" style="15" customWidth="1"/>
    <col min="3841" max="3841" width="21.5703125" style="15" customWidth="1"/>
    <col min="3842" max="3842" width="20.7109375" style="15" customWidth="1"/>
    <col min="3843" max="3843" width="17.28515625" style="15" customWidth="1"/>
    <col min="3844" max="3844" width="10.140625" style="15" bestFit="1" customWidth="1"/>
    <col min="3845" max="4093" width="9.140625" style="15"/>
    <col min="4094" max="4094" width="8.28515625" style="15" bestFit="1" customWidth="1"/>
    <col min="4095" max="4095" width="24.7109375" style="15" bestFit="1" customWidth="1"/>
    <col min="4096" max="4096" width="47.7109375" style="15" customWidth="1"/>
    <col min="4097" max="4097" width="21.5703125" style="15" customWidth="1"/>
    <col min="4098" max="4098" width="20.7109375" style="15" customWidth="1"/>
    <col min="4099" max="4099" width="17.28515625" style="15" customWidth="1"/>
    <col min="4100" max="4100" width="10.140625" style="15" bestFit="1" customWidth="1"/>
    <col min="4101" max="4349" width="9.140625" style="15"/>
    <col min="4350" max="4350" width="8.28515625" style="15" bestFit="1" customWidth="1"/>
    <col min="4351" max="4351" width="24.7109375" style="15" bestFit="1" customWidth="1"/>
    <col min="4352" max="4352" width="47.7109375" style="15" customWidth="1"/>
    <col min="4353" max="4353" width="21.5703125" style="15" customWidth="1"/>
    <col min="4354" max="4354" width="20.7109375" style="15" customWidth="1"/>
    <col min="4355" max="4355" width="17.28515625" style="15" customWidth="1"/>
    <col min="4356" max="4356" width="10.140625" style="15" bestFit="1" customWidth="1"/>
    <col min="4357" max="4605" width="9.140625" style="15"/>
    <col min="4606" max="4606" width="8.28515625" style="15" bestFit="1" customWidth="1"/>
    <col min="4607" max="4607" width="24.7109375" style="15" bestFit="1" customWidth="1"/>
    <col min="4608" max="4608" width="47.7109375" style="15" customWidth="1"/>
    <col min="4609" max="4609" width="21.5703125" style="15" customWidth="1"/>
    <col min="4610" max="4610" width="20.7109375" style="15" customWidth="1"/>
    <col min="4611" max="4611" width="17.28515625" style="15" customWidth="1"/>
    <col min="4612" max="4612" width="10.140625" style="15" bestFit="1" customWidth="1"/>
    <col min="4613" max="4861" width="9.140625" style="15"/>
    <col min="4862" max="4862" width="8.28515625" style="15" bestFit="1" customWidth="1"/>
    <col min="4863" max="4863" width="24.7109375" style="15" bestFit="1" customWidth="1"/>
    <col min="4864" max="4864" width="47.7109375" style="15" customWidth="1"/>
    <col min="4865" max="4865" width="21.5703125" style="15" customWidth="1"/>
    <col min="4866" max="4866" width="20.7109375" style="15" customWidth="1"/>
    <col min="4867" max="4867" width="17.28515625" style="15" customWidth="1"/>
    <col min="4868" max="4868" width="10.140625" style="15" bestFit="1" customWidth="1"/>
    <col min="4869" max="5117" width="9.140625" style="15"/>
    <col min="5118" max="5118" width="8.28515625" style="15" bestFit="1" customWidth="1"/>
    <col min="5119" max="5119" width="24.7109375" style="15" bestFit="1" customWidth="1"/>
    <col min="5120" max="5120" width="47.7109375" style="15" customWidth="1"/>
    <col min="5121" max="5121" width="21.5703125" style="15" customWidth="1"/>
    <col min="5122" max="5122" width="20.7109375" style="15" customWidth="1"/>
    <col min="5123" max="5123" width="17.28515625" style="15" customWidth="1"/>
    <col min="5124" max="5124" width="10.140625" style="15" bestFit="1" customWidth="1"/>
    <col min="5125" max="5373" width="9.140625" style="15"/>
    <col min="5374" max="5374" width="8.28515625" style="15" bestFit="1" customWidth="1"/>
    <col min="5375" max="5375" width="24.7109375" style="15" bestFit="1" customWidth="1"/>
    <col min="5376" max="5376" width="47.7109375" style="15" customWidth="1"/>
    <col min="5377" max="5377" width="21.5703125" style="15" customWidth="1"/>
    <col min="5378" max="5378" width="20.7109375" style="15" customWidth="1"/>
    <col min="5379" max="5379" width="17.28515625" style="15" customWidth="1"/>
    <col min="5380" max="5380" width="10.140625" style="15" bestFit="1" customWidth="1"/>
    <col min="5381" max="5629" width="9.140625" style="15"/>
    <col min="5630" max="5630" width="8.28515625" style="15" bestFit="1" customWidth="1"/>
    <col min="5631" max="5631" width="24.7109375" style="15" bestFit="1" customWidth="1"/>
    <col min="5632" max="5632" width="47.7109375" style="15" customWidth="1"/>
    <col min="5633" max="5633" width="21.5703125" style="15" customWidth="1"/>
    <col min="5634" max="5634" width="20.7109375" style="15" customWidth="1"/>
    <col min="5635" max="5635" width="17.28515625" style="15" customWidth="1"/>
    <col min="5636" max="5636" width="10.140625" style="15" bestFit="1" customWidth="1"/>
    <col min="5637" max="5885" width="9.140625" style="15"/>
    <col min="5886" max="5886" width="8.28515625" style="15" bestFit="1" customWidth="1"/>
    <col min="5887" max="5887" width="24.7109375" style="15" bestFit="1" customWidth="1"/>
    <col min="5888" max="5888" width="47.7109375" style="15" customWidth="1"/>
    <col min="5889" max="5889" width="21.5703125" style="15" customWidth="1"/>
    <col min="5890" max="5890" width="20.7109375" style="15" customWidth="1"/>
    <col min="5891" max="5891" width="17.28515625" style="15" customWidth="1"/>
    <col min="5892" max="5892" width="10.140625" style="15" bestFit="1" customWidth="1"/>
    <col min="5893" max="6141" width="9.140625" style="15"/>
    <col min="6142" max="6142" width="8.28515625" style="15" bestFit="1" customWidth="1"/>
    <col min="6143" max="6143" width="24.7109375" style="15" bestFit="1" customWidth="1"/>
    <col min="6144" max="6144" width="47.7109375" style="15" customWidth="1"/>
    <col min="6145" max="6145" width="21.5703125" style="15" customWidth="1"/>
    <col min="6146" max="6146" width="20.7109375" style="15" customWidth="1"/>
    <col min="6147" max="6147" width="17.28515625" style="15" customWidth="1"/>
    <col min="6148" max="6148" width="10.140625" style="15" bestFit="1" customWidth="1"/>
    <col min="6149" max="6397" width="9.140625" style="15"/>
    <col min="6398" max="6398" width="8.28515625" style="15" bestFit="1" customWidth="1"/>
    <col min="6399" max="6399" width="24.7109375" style="15" bestFit="1" customWidth="1"/>
    <col min="6400" max="6400" width="47.7109375" style="15" customWidth="1"/>
    <col min="6401" max="6401" width="21.5703125" style="15" customWidth="1"/>
    <col min="6402" max="6402" width="20.7109375" style="15" customWidth="1"/>
    <col min="6403" max="6403" width="17.28515625" style="15" customWidth="1"/>
    <col min="6404" max="6404" width="10.140625" style="15" bestFit="1" customWidth="1"/>
    <col min="6405" max="6653" width="9.140625" style="15"/>
    <col min="6654" max="6654" width="8.28515625" style="15" bestFit="1" customWidth="1"/>
    <col min="6655" max="6655" width="24.7109375" style="15" bestFit="1" customWidth="1"/>
    <col min="6656" max="6656" width="47.7109375" style="15" customWidth="1"/>
    <col min="6657" max="6657" width="21.5703125" style="15" customWidth="1"/>
    <col min="6658" max="6658" width="20.7109375" style="15" customWidth="1"/>
    <col min="6659" max="6659" width="17.28515625" style="15" customWidth="1"/>
    <col min="6660" max="6660" width="10.140625" style="15" bestFit="1" customWidth="1"/>
    <col min="6661" max="6909" width="9.140625" style="15"/>
    <col min="6910" max="6910" width="8.28515625" style="15" bestFit="1" customWidth="1"/>
    <col min="6911" max="6911" width="24.7109375" style="15" bestFit="1" customWidth="1"/>
    <col min="6912" max="6912" width="47.7109375" style="15" customWidth="1"/>
    <col min="6913" max="6913" width="21.5703125" style="15" customWidth="1"/>
    <col min="6914" max="6914" width="20.7109375" style="15" customWidth="1"/>
    <col min="6915" max="6915" width="17.28515625" style="15" customWidth="1"/>
    <col min="6916" max="6916" width="10.140625" style="15" bestFit="1" customWidth="1"/>
    <col min="6917" max="7165" width="9.140625" style="15"/>
    <col min="7166" max="7166" width="8.28515625" style="15" bestFit="1" customWidth="1"/>
    <col min="7167" max="7167" width="24.7109375" style="15" bestFit="1" customWidth="1"/>
    <col min="7168" max="7168" width="47.7109375" style="15" customWidth="1"/>
    <col min="7169" max="7169" width="21.5703125" style="15" customWidth="1"/>
    <col min="7170" max="7170" width="20.7109375" style="15" customWidth="1"/>
    <col min="7171" max="7171" width="17.28515625" style="15" customWidth="1"/>
    <col min="7172" max="7172" width="10.140625" style="15" bestFit="1" customWidth="1"/>
    <col min="7173" max="7421" width="9.140625" style="15"/>
    <col min="7422" max="7422" width="8.28515625" style="15" bestFit="1" customWidth="1"/>
    <col min="7423" max="7423" width="24.7109375" style="15" bestFit="1" customWidth="1"/>
    <col min="7424" max="7424" width="47.7109375" style="15" customWidth="1"/>
    <col min="7425" max="7425" width="21.5703125" style="15" customWidth="1"/>
    <col min="7426" max="7426" width="20.7109375" style="15" customWidth="1"/>
    <col min="7427" max="7427" width="17.28515625" style="15" customWidth="1"/>
    <col min="7428" max="7428" width="10.140625" style="15" bestFit="1" customWidth="1"/>
    <col min="7429" max="7677" width="9.140625" style="15"/>
    <col min="7678" max="7678" width="8.28515625" style="15" bestFit="1" customWidth="1"/>
    <col min="7679" max="7679" width="24.7109375" style="15" bestFit="1" customWidth="1"/>
    <col min="7680" max="7680" width="47.7109375" style="15" customWidth="1"/>
    <col min="7681" max="7681" width="21.5703125" style="15" customWidth="1"/>
    <col min="7682" max="7682" width="20.7109375" style="15" customWidth="1"/>
    <col min="7683" max="7683" width="17.28515625" style="15" customWidth="1"/>
    <col min="7684" max="7684" width="10.140625" style="15" bestFit="1" customWidth="1"/>
    <col min="7685" max="7933" width="9.140625" style="15"/>
    <col min="7934" max="7934" width="8.28515625" style="15" bestFit="1" customWidth="1"/>
    <col min="7935" max="7935" width="24.7109375" style="15" bestFit="1" customWidth="1"/>
    <col min="7936" max="7936" width="47.7109375" style="15" customWidth="1"/>
    <col min="7937" max="7937" width="21.5703125" style="15" customWidth="1"/>
    <col min="7938" max="7938" width="20.7109375" style="15" customWidth="1"/>
    <col min="7939" max="7939" width="17.28515625" style="15" customWidth="1"/>
    <col min="7940" max="7940" width="10.140625" style="15" bestFit="1" customWidth="1"/>
    <col min="7941" max="8189" width="9.140625" style="15"/>
    <col min="8190" max="8190" width="8.28515625" style="15" bestFit="1" customWidth="1"/>
    <col min="8191" max="8191" width="24.7109375" style="15" bestFit="1" customWidth="1"/>
    <col min="8192" max="8192" width="47.7109375" style="15" customWidth="1"/>
    <col min="8193" max="8193" width="21.5703125" style="15" customWidth="1"/>
    <col min="8194" max="8194" width="20.7109375" style="15" customWidth="1"/>
    <col min="8195" max="8195" width="17.28515625" style="15" customWidth="1"/>
    <col min="8196" max="8196" width="10.140625" style="15" bestFit="1" customWidth="1"/>
    <col min="8197" max="8445" width="9.140625" style="15"/>
    <col min="8446" max="8446" width="8.28515625" style="15" bestFit="1" customWidth="1"/>
    <col min="8447" max="8447" width="24.7109375" style="15" bestFit="1" customWidth="1"/>
    <col min="8448" max="8448" width="47.7109375" style="15" customWidth="1"/>
    <col min="8449" max="8449" width="21.5703125" style="15" customWidth="1"/>
    <col min="8450" max="8450" width="20.7109375" style="15" customWidth="1"/>
    <col min="8451" max="8451" width="17.28515625" style="15" customWidth="1"/>
    <col min="8452" max="8452" width="10.140625" style="15" bestFit="1" customWidth="1"/>
    <col min="8453" max="8701" width="9.140625" style="15"/>
    <col min="8702" max="8702" width="8.28515625" style="15" bestFit="1" customWidth="1"/>
    <col min="8703" max="8703" width="24.7109375" style="15" bestFit="1" customWidth="1"/>
    <col min="8704" max="8704" width="47.7109375" style="15" customWidth="1"/>
    <col min="8705" max="8705" width="21.5703125" style="15" customWidth="1"/>
    <col min="8706" max="8706" width="20.7109375" style="15" customWidth="1"/>
    <col min="8707" max="8707" width="17.28515625" style="15" customWidth="1"/>
    <col min="8708" max="8708" width="10.140625" style="15" bestFit="1" customWidth="1"/>
    <col min="8709" max="8957" width="9.140625" style="15"/>
    <col min="8958" max="8958" width="8.28515625" style="15" bestFit="1" customWidth="1"/>
    <col min="8959" max="8959" width="24.7109375" style="15" bestFit="1" customWidth="1"/>
    <col min="8960" max="8960" width="47.7109375" style="15" customWidth="1"/>
    <col min="8961" max="8961" width="21.5703125" style="15" customWidth="1"/>
    <col min="8962" max="8962" width="20.7109375" style="15" customWidth="1"/>
    <col min="8963" max="8963" width="17.28515625" style="15" customWidth="1"/>
    <col min="8964" max="8964" width="10.140625" style="15" bestFit="1" customWidth="1"/>
    <col min="8965" max="9213" width="9.140625" style="15"/>
    <col min="9214" max="9214" width="8.28515625" style="15" bestFit="1" customWidth="1"/>
    <col min="9215" max="9215" width="24.7109375" style="15" bestFit="1" customWidth="1"/>
    <col min="9216" max="9216" width="47.7109375" style="15" customWidth="1"/>
    <col min="9217" max="9217" width="21.5703125" style="15" customWidth="1"/>
    <col min="9218" max="9218" width="20.7109375" style="15" customWidth="1"/>
    <col min="9219" max="9219" width="17.28515625" style="15" customWidth="1"/>
    <col min="9220" max="9220" width="10.140625" style="15" bestFit="1" customWidth="1"/>
    <col min="9221" max="9469" width="9.140625" style="15"/>
    <col min="9470" max="9470" width="8.28515625" style="15" bestFit="1" customWidth="1"/>
    <col min="9471" max="9471" width="24.7109375" style="15" bestFit="1" customWidth="1"/>
    <col min="9472" max="9472" width="47.7109375" style="15" customWidth="1"/>
    <col min="9473" max="9473" width="21.5703125" style="15" customWidth="1"/>
    <col min="9474" max="9474" width="20.7109375" style="15" customWidth="1"/>
    <col min="9475" max="9475" width="17.28515625" style="15" customWidth="1"/>
    <col min="9476" max="9476" width="10.140625" style="15" bestFit="1" customWidth="1"/>
    <col min="9477" max="9725" width="9.140625" style="15"/>
    <col min="9726" max="9726" width="8.28515625" style="15" bestFit="1" customWidth="1"/>
    <col min="9727" max="9727" width="24.7109375" style="15" bestFit="1" customWidth="1"/>
    <col min="9728" max="9728" width="47.7109375" style="15" customWidth="1"/>
    <col min="9729" max="9729" width="21.5703125" style="15" customWidth="1"/>
    <col min="9730" max="9730" width="20.7109375" style="15" customWidth="1"/>
    <col min="9731" max="9731" width="17.28515625" style="15" customWidth="1"/>
    <col min="9732" max="9732" width="10.140625" style="15" bestFit="1" customWidth="1"/>
    <col min="9733" max="9981" width="9.140625" style="15"/>
    <col min="9982" max="9982" width="8.28515625" style="15" bestFit="1" customWidth="1"/>
    <col min="9983" max="9983" width="24.7109375" style="15" bestFit="1" customWidth="1"/>
    <col min="9984" max="9984" width="47.7109375" style="15" customWidth="1"/>
    <col min="9985" max="9985" width="21.5703125" style="15" customWidth="1"/>
    <col min="9986" max="9986" width="20.7109375" style="15" customWidth="1"/>
    <col min="9987" max="9987" width="17.28515625" style="15" customWidth="1"/>
    <col min="9988" max="9988" width="10.140625" style="15" bestFit="1" customWidth="1"/>
    <col min="9989" max="10237" width="9.140625" style="15"/>
    <col min="10238" max="10238" width="8.28515625" style="15" bestFit="1" customWidth="1"/>
    <col min="10239" max="10239" width="24.7109375" style="15" bestFit="1" customWidth="1"/>
    <col min="10240" max="10240" width="47.7109375" style="15" customWidth="1"/>
    <col min="10241" max="10241" width="21.5703125" style="15" customWidth="1"/>
    <col min="10242" max="10242" width="20.7109375" style="15" customWidth="1"/>
    <col min="10243" max="10243" width="17.28515625" style="15" customWidth="1"/>
    <col min="10244" max="10244" width="10.140625" style="15" bestFit="1" customWidth="1"/>
    <col min="10245" max="10493" width="9.140625" style="15"/>
    <col min="10494" max="10494" width="8.28515625" style="15" bestFit="1" customWidth="1"/>
    <col min="10495" max="10495" width="24.7109375" style="15" bestFit="1" customWidth="1"/>
    <col min="10496" max="10496" width="47.7109375" style="15" customWidth="1"/>
    <col min="10497" max="10497" width="21.5703125" style="15" customWidth="1"/>
    <col min="10498" max="10498" width="20.7109375" style="15" customWidth="1"/>
    <col min="10499" max="10499" width="17.28515625" style="15" customWidth="1"/>
    <col min="10500" max="10500" width="10.140625" style="15" bestFit="1" customWidth="1"/>
    <col min="10501" max="10749" width="9.140625" style="15"/>
    <col min="10750" max="10750" width="8.28515625" style="15" bestFit="1" customWidth="1"/>
    <col min="10751" max="10751" width="24.7109375" style="15" bestFit="1" customWidth="1"/>
    <col min="10752" max="10752" width="47.7109375" style="15" customWidth="1"/>
    <col min="10753" max="10753" width="21.5703125" style="15" customWidth="1"/>
    <col min="10754" max="10754" width="20.7109375" style="15" customWidth="1"/>
    <col min="10755" max="10755" width="17.28515625" style="15" customWidth="1"/>
    <col min="10756" max="10756" width="10.140625" style="15" bestFit="1" customWidth="1"/>
    <col min="10757" max="11005" width="9.140625" style="15"/>
    <col min="11006" max="11006" width="8.28515625" style="15" bestFit="1" customWidth="1"/>
    <col min="11007" max="11007" width="24.7109375" style="15" bestFit="1" customWidth="1"/>
    <col min="11008" max="11008" width="47.7109375" style="15" customWidth="1"/>
    <col min="11009" max="11009" width="21.5703125" style="15" customWidth="1"/>
    <col min="11010" max="11010" width="20.7109375" style="15" customWidth="1"/>
    <col min="11011" max="11011" width="17.28515625" style="15" customWidth="1"/>
    <col min="11012" max="11012" width="10.140625" style="15" bestFit="1" customWidth="1"/>
    <col min="11013" max="11261" width="9.140625" style="15"/>
    <col min="11262" max="11262" width="8.28515625" style="15" bestFit="1" customWidth="1"/>
    <col min="11263" max="11263" width="24.7109375" style="15" bestFit="1" customWidth="1"/>
    <col min="11264" max="11264" width="47.7109375" style="15" customWidth="1"/>
    <col min="11265" max="11265" width="21.5703125" style="15" customWidth="1"/>
    <col min="11266" max="11266" width="20.7109375" style="15" customWidth="1"/>
    <col min="11267" max="11267" width="17.28515625" style="15" customWidth="1"/>
    <col min="11268" max="11268" width="10.140625" style="15" bestFit="1" customWidth="1"/>
    <col min="11269" max="11517" width="9.140625" style="15"/>
    <col min="11518" max="11518" width="8.28515625" style="15" bestFit="1" customWidth="1"/>
    <col min="11519" max="11519" width="24.7109375" style="15" bestFit="1" customWidth="1"/>
    <col min="11520" max="11520" width="47.7109375" style="15" customWidth="1"/>
    <col min="11521" max="11521" width="21.5703125" style="15" customWidth="1"/>
    <col min="11522" max="11522" width="20.7109375" style="15" customWidth="1"/>
    <col min="11523" max="11523" width="17.28515625" style="15" customWidth="1"/>
    <col min="11524" max="11524" width="10.140625" style="15" bestFit="1" customWidth="1"/>
    <col min="11525" max="11773" width="9.140625" style="15"/>
    <col min="11774" max="11774" width="8.28515625" style="15" bestFit="1" customWidth="1"/>
    <col min="11775" max="11775" width="24.7109375" style="15" bestFit="1" customWidth="1"/>
    <col min="11776" max="11776" width="47.7109375" style="15" customWidth="1"/>
    <col min="11777" max="11777" width="21.5703125" style="15" customWidth="1"/>
    <col min="11778" max="11778" width="20.7109375" style="15" customWidth="1"/>
    <col min="11779" max="11779" width="17.28515625" style="15" customWidth="1"/>
    <col min="11780" max="11780" width="10.140625" style="15" bestFit="1" customWidth="1"/>
    <col min="11781" max="12029" width="9.140625" style="15"/>
    <col min="12030" max="12030" width="8.28515625" style="15" bestFit="1" customWidth="1"/>
    <col min="12031" max="12031" width="24.7109375" style="15" bestFit="1" customWidth="1"/>
    <col min="12032" max="12032" width="47.7109375" style="15" customWidth="1"/>
    <col min="12033" max="12033" width="21.5703125" style="15" customWidth="1"/>
    <col min="12034" max="12034" width="20.7109375" style="15" customWidth="1"/>
    <col min="12035" max="12035" width="17.28515625" style="15" customWidth="1"/>
    <col min="12036" max="12036" width="10.140625" style="15" bestFit="1" customWidth="1"/>
    <col min="12037" max="12285" width="9.140625" style="15"/>
    <col min="12286" max="12286" width="8.28515625" style="15" bestFit="1" customWidth="1"/>
    <col min="12287" max="12287" width="24.7109375" style="15" bestFit="1" customWidth="1"/>
    <col min="12288" max="12288" width="47.7109375" style="15" customWidth="1"/>
    <col min="12289" max="12289" width="21.5703125" style="15" customWidth="1"/>
    <col min="12290" max="12290" width="20.7109375" style="15" customWidth="1"/>
    <col min="12291" max="12291" width="17.28515625" style="15" customWidth="1"/>
    <col min="12292" max="12292" width="10.140625" style="15" bestFit="1" customWidth="1"/>
    <col min="12293" max="12541" width="9.140625" style="15"/>
    <col min="12542" max="12542" width="8.28515625" style="15" bestFit="1" customWidth="1"/>
    <col min="12543" max="12543" width="24.7109375" style="15" bestFit="1" customWidth="1"/>
    <col min="12544" max="12544" width="47.7109375" style="15" customWidth="1"/>
    <col min="12545" max="12545" width="21.5703125" style="15" customWidth="1"/>
    <col min="12546" max="12546" width="20.7109375" style="15" customWidth="1"/>
    <col min="12547" max="12547" width="17.28515625" style="15" customWidth="1"/>
    <col min="12548" max="12548" width="10.140625" style="15" bestFit="1" customWidth="1"/>
    <col min="12549" max="12797" width="9.140625" style="15"/>
    <col min="12798" max="12798" width="8.28515625" style="15" bestFit="1" customWidth="1"/>
    <col min="12799" max="12799" width="24.7109375" style="15" bestFit="1" customWidth="1"/>
    <col min="12800" max="12800" width="47.7109375" style="15" customWidth="1"/>
    <col min="12801" max="12801" width="21.5703125" style="15" customWidth="1"/>
    <col min="12802" max="12802" width="20.7109375" style="15" customWidth="1"/>
    <col min="12803" max="12803" width="17.28515625" style="15" customWidth="1"/>
    <col min="12804" max="12804" width="10.140625" style="15" bestFit="1" customWidth="1"/>
    <col min="12805" max="13053" width="9.140625" style="15"/>
    <col min="13054" max="13054" width="8.28515625" style="15" bestFit="1" customWidth="1"/>
    <col min="13055" max="13055" width="24.7109375" style="15" bestFit="1" customWidth="1"/>
    <col min="13056" max="13056" width="47.7109375" style="15" customWidth="1"/>
    <col min="13057" max="13057" width="21.5703125" style="15" customWidth="1"/>
    <col min="13058" max="13058" width="20.7109375" style="15" customWidth="1"/>
    <col min="13059" max="13059" width="17.28515625" style="15" customWidth="1"/>
    <col min="13060" max="13060" width="10.140625" style="15" bestFit="1" customWidth="1"/>
    <col min="13061" max="13309" width="9.140625" style="15"/>
    <col min="13310" max="13310" width="8.28515625" style="15" bestFit="1" customWidth="1"/>
    <col min="13311" max="13311" width="24.7109375" style="15" bestFit="1" customWidth="1"/>
    <col min="13312" max="13312" width="47.7109375" style="15" customWidth="1"/>
    <col min="13313" max="13313" width="21.5703125" style="15" customWidth="1"/>
    <col min="13314" max="13314" width="20.7109375" style="15" customWidth="1"/>
    <col min="13315" max="13315" width="17.28515625" style="15" customWidth="1"/>
    <col min="13316" max="13316" width="10.140625" style="15" bestFit="1" customWidth="1"/>
    <col min="13317" max="13565" width="9.140625" style="15"/>
    <col min="13566" max="13566" width="8.28515625" style="15" bestFit="1" customWidth="1"/>
    <col min="13567" max="13567" width="24.7109375" style="15" bestFit="1" customWidth="1"/>
    <col min="13568" max="13568" width="47.7109375" style="15" customWidth="1"/>
    <col min="13569" max="13569" width="21.5703125" style="15" customWidth="1"/>
    <col min="13570" max="13570" width="20.7109375" style="15" customWidth="1"/>
    <col min="13571" max="13571" width="17.28515625" style="15" customWidth="1"/>
    <col min="13572" max="13572" width="10.140625" style="15" bestFit="1" customWidth="1"/>
    <col min="13573" max="13821" width="9.140625" style="15"/>
    <col min="13822" max="13822" width="8.28515625" style="15" bestFit="1" customWidth="1"/>
    <col min="13823" max="13823" width="24.7109375" style="15" bestFit="1" customWidth="1"/>
    <col min="13824" max="13824" width="47.7109375" style="15" customWidth="1"/>
    <col min="13825" max="13825" width="21.5703125" style="15" customWidth="1"/>
    <col min="13826" max="13826" width="20.7109375" style="15" customWidth="1"/>
    <col min="13827" max="13827" width="17.28515625" style="15" customWidth="1"/>
    <col min="13828" max="13828" width="10.140625" style="15" bestFit="1" customWidth="1"/>
    <col min="13829" max="14077" width="9.140625" style="15"/>
    <col min="14078" max="14078" width="8.28515625" style="15" bestFit="1" customWidth="1"/>
    <col min="14079" max="14079" width="24.7109375" style="15" bestFit="1" customWidth="1"/>
    <col min="14080" max="14080" width="47.7109375" style="15" customWidth="1"/>
    <col min="14081" max="14081" width="21.5703125" style="15" customWidth="1"/>
    <col min="14082" max="14082" width="20.7109375" style="15" customWidth="1"/>
    <col min="14083" max="14083" width="17.28515625" style="15" customWidth="1"/>
    <col min="14084" max="14084" width="10.140625" style="15" bestFit="1" customWidth="1"/>
    <col min="14085" max="14333" width="9.140625" style="15"/>
    <col min="14334" max="14334" width="8.28515625" style="15" bestFit="1" customWidth="1"/>
    <col min="14335" max="14335" width="24.7109375" style="15" bestFit="1" customWidth="1"/>
    <col min="14336" max="14336" width="47.7109375" style="15" customWidth="1"/>
    <col min="14337" max="14337" width="21.5703125" style="15" customWidth="1"/>
    <col min="14338" max="14338" width="20.7109375" style="15" customWidth="1"/>
    <col min="14339" max="14339" width="17.28515625" style="15" customWidth="1"/>
    <col min="14340" max="14340" width="10.140625" style="15" bestFit="1" customWidth="1"/>
    <col min="14341" max="14589" width="9.140625" style="15"/>
    <col min="14590" max="14590" width="8.28515625" style="15" bestFit="1" customWidth="1"/>
    <col min="14591" max="14591" width="24.7109375" style="15" bestFit="1" customWidth="1"/>
    <col min="14592" max="14592" width="47.7109375" style="15" customWidth="1"/>
    <col min="14593" max="14593" width="21.5703125" style="15" customWidth="1"/>
    <col min="14594" max="14594" width="20.7109375" style="15" customWidth="1"/>
    <col min="14595" max="14595" width="17.28515625" style="15" customWidth="1"/>
    <col min="14596" max="14596" width="10.140625" style="15" bestFit="1" customWidth="1"/>
    <col min="14597" max="14845" width="9.140625" style="15"/>
    <col min="14846" max="14846" width="8.28515625" style="15" bestFit="1" customWidth="1"/>
    <col min="14847" max="14847" width="24.7109375" style="15" bestFit="1" customWidth="1"/>
    <col min="14848" max="14848" width="47.7109375" style="15" customWidth="1"/>
    <col min="14849" max="14849" width="21.5703125" style="15" customWidth="1"/>
    <col min="14850" max="14850" width="20.7109375" style="15" customWidth="1"/>
    <col min="14851" max="14851" width="17.28515625" style="15" customWidth="1"/>
    <col min="14852" max="14852" width="10.140625" style="15" bestFit="1" customWidth="1"/>
    <col min="14853" max="15101" width="9.140625" style="15"/>
    <col min="15102" max="15102" width="8.28515625" style="15" bestFit="1" customWidth="1"/>
    <col min="15103" max="15103" width="24.7109375" style="15" bestFit="1" customWidth="1"/>
    <col min="15104" max="15104" width="47.7109375" style="15" customWidth="1"/>
    <col min="15105" max="15105" width="21.5703125" style="15" customWidth="1"/>
    <col min="15106" max="15106" width="20.7109375" style="15" customWidth="1"/>
    <col min="15107" max="15107" width="17.28515625" style="15" customWidth="1"/>
    <col min="15108" max="15108" width="10.140625" style="15" bestFit="1" customWidth="1"/>
    <col min="15109" max="15357" width="9.140625" style="15"/>
    <col min="15358" max="15358" width="8.28515625" style="15" bestFit="1" customWidth="1"/>
    <col min="15359" max="15359" width="24.7109375" style="15" bestFit="1" customWidth="1"/>
    <col min="15360" max="15360" width="47.7109375" style="15" customWidth="1"/>
    <col min="15361" max="15361" width="21.5703125" style="15" customWidth="1"/>
    <col min="15362" max="15362" width="20.7109375" style="15" customWidth="1"/>
    <col min="15363" max="15363" width="17.28515625" style="15" customWidth="1"/>
    <col min="15364" max="15364" width="10.140625" style="15" bestFit="1" customWidth="1"/>
    <col min="15365" max="15613" width="9.140625" style="15"/>
    <col min="15614" max="15614" width="8.28515625" style="15" bestFit="1" customWidth="1"/>
    <col min="15615" max="15615" width="24.7109375" style="15" bestFit="1" customWidth="1"/>
    <col min="15616" max="15616" width="47.7109375" style="15" customWidth="1"/>
    <col min="15617" max="15617" width="21.5703125" style="15" customWidth="1"/>
    <col min="15618" max="15618" width="20.7109375" style="15" customWidth="1"/>
    <col min="15619" max="15619" width="17.28515625" style="15" customWidth="1"/>
    <col min="15620" max="15620" width="10.140625" style="15" bestFit="1" customWidth="1"/>
    <col min="15621" max="15869" width="9.140625" style="15"/>
    <col min="15870" max="15870" width="8.28515625" style="15" bestFit="1" customWidth="1"/>
    <col min="15871" max="15871" width="24.7109375" style="15" bestFit="1" customWidth="1"/>
    <col min="15872" max="15872" width="47.7109375" style="15" customWidth="1"/>
    <col min="15873" max="15873" width="21.5703125" style="15" customWidth="1"/>
    <col min="15874" max="15874" width="20.7109375" style="15" customWidth="1"/>
    <col min="15875" max="15875" width="17.28515625" style="15" customWidth="1"/>
    <col min="15876" max="15876" width="10.140625" style="15" bestFit="1" customWidth="1"/>
    <col min="15877" max="16125" width="9.140625" style="15"/>
    <col min="16126" max="16126" width="8.28515625" style="15" bestFit="1" customWidth="1"/>
    <col min="16127" max="16127" width="24.7109375" style="15" bestFit="1" customWidth="1"/>
    <col min="16128" max="16128" width="47.7109375" style="15" customWidth="1"/>
    <col min="16129" max="16129" width="21.5703125" style="15" customWidth="1"/>
    <col min="16130" max="16130" width="20.7109375" style="15" customWidth="1"/>
    <col min="16131" max="16131" width="17.28515625" style="15" customWidth="1"/>
    <col min="16132" max="16132" width="10.140625" style="15" bestFit="1" customWidth="1"/>
    <col min="16133" max="16384" width="9.140625" style="15"/>
  </cols>
  <sheetData>
    <row r="1" spans="1:8" s="8" customFormat="1" ht="19.5" customHeight="1" x14ac:dyDescent="0.3">
      <c r="A1" s="488" t="s">
        <v>0</v>
      </c>
      <c r="B1" s="488"/>
      <c r="C1" s="488"/>
      <c r="D1" s="488"/>
      <c r="E1" s="488"/>
      <c r="F1" s="488"/>
    </row>
    <row r="2" spans="1:8" s="8" customFormat="1" ht="43.5" customHeight="1" thickBot="1" x14ac:dyDescent="0.3">
      <c r="A2" s="512" t="s">
        <v>144</v>
      </c>
      <c r="B2" s="512"/>
      <c r="C2" s="512"/>
      <c r="D2" s="512"/>
      <c r="E2" s="512"/>
      <c r="F2" s="512"/>
    </row>
    <row r="3" spans="1:8" ht="74.25" customHeight="1" thickBot="1" x14ac:dyDescent="0.3">
      <c r="A3" s="501" t="s">
        <v>171</v>
      </c>
      <c r="B3" s="502"/>
      <c r="C3" s="502"/>
      <c r="D3" s="503"/>
      <c r="E3" s="504" t="s">
        <v>84</v>
      </c>
      <c r="F3" s="505"/>
      <c r="H3" s="15" t="s">
        <v>179</v>
      </c>
    </row>
    <row r="4" spans="1:8" ht="48" thickBot="1" x14ac:dyDescent="0.3">
      <c r="A4" s="246" t="s">
        <v>85</v>
      </c>
      <c r="B4" s="247" t="s">
        <v>86</v>
      </c>
      <c r="C4" s="376" t="s">
        <v>96</v>
      </c>
      <c r="D4" s="381" t="s">
        <v>178</v>
      </c>
      <c r="E4" s="49" t="s">
        <v>112</v>
      </c>
      <c r="F4" s="50" t="s">
        <v>113</v>
      </c>
    </row>
    <row r="5" spans="1:8" ht="15.75" x14ac:dyDescent="0.25">
      <c r="A5" s="367">
        <v>1</v>
      </c>
      <c r="B5" s="241">
        <v>2</v>
      </c>
      <c r="C5" s="37">
        <v>3</v>
      </c>
      <c r="D5" s="382">
        <v>4</v>
      </c>
      <c r="E5" s="239">
        <v>5</v>
      </c>
      <c r="F5" s="240">
        <v>6</v>
      </c>
    </row>
    <row r="6" spans="1:8" ht="45" x14ac:dyDescent="0.25">
      <c r="A6" s="19">
        <v>1</v>
      </c>
      <c r="B6" s="242" t="s">
        <v>87</v>
      </c>
      <c r="C6" s="377" t="s">
        <v>88</v>
      </c>
      <c r="D6" s="383">
        <f>'[1]Transferred First Phase'!$D$6+'[1]2nd Phase 2015-16'!$E$7</f>
        <v>2299875</v>
      </c>
      <c r="E6" s="83"/>
      <c r="F6" s="182"/>
    </row>
    <row r="7" spans="1:8" ht="30" x14ac:dyDescent="0.25">
      <c r="A7" s="19">
        <v>2</v>
      </c>
      <c r="B7" s="369" t="s">
        <v>89</v>
      </c>
      <c r="C7" s="378" t="s">
        <v>90</v>
      </c>
      <c r="D7" s="384">
        <f>'[1]Transferred First Phase'!$D$7+'[1]2nd Phase 2015-16'!$E$8</f>
        <v>2299875</v>
      </c>
      <c r="E7" s="370"/>
      <c r="F7" s="371"/>
    </row>
    <row r="8" spans="1:8" ht="30" x14ac:dyDescent="0.25">
      <c r="A8" s="19">
        <v>3</v>
      </c>
      <c r="B8" s="372" t="s">
        <v>91</v>
      </c>
      <c r="C8" s="378" t="s">
        <v>92</v>
      </c>
      <c r="D8" s="385">
        <f>'[1]Transferred First Phase'!$D$8+'[1]3rd Phase 2015-16 '!$E$6+'[1]4th Phase 2015-16 '!$D$6</f>
        <v>3267350</v>
      </c>
      <c r="E8" s="388"/>
      <c r="F8" s="371"/>
    </row>
    <row r="9" spans="1:8" ht="30" x14ac:dyDescent="0.25">
      <c r="A9" s="19">
        <v>4</v>
      </c>
      <c r="B9" s="243" t="s">
        <v>93</v>
      </c>
      <c r="C9" s="379" t="s">
        <v>94</v>
      </c>
      <c r="D9" s="386">
        <f>'[1]Transferred First Phase'!$D$9+'[1]2nd Phase 2015-16'!$E$6+'[1]4th Phase 2015-16 '!$D$7</f>
        <v>3376150</v>
      </c>
      <c r="E9" s="245">
        <f>800000+1499875</f>
        <v>2299875</v>
      </c>
      <c r="F9" s="332">
        <f>D9-E9</f>
        <v>1076275</v>
      </c>
    </row>
    <row r="10" spans="1:8" ht="30.75" thickBot="1" x14ac:dyDescent="0.3">
      <c r="A10" s="19">
        <v>5</v>
      </c>
      <c r="B10" s="244" t="s">
        <v>95</v>
      </c>
      <c r="C10" s="380" t="s">
        <v>92</v>
      </c>
      <c r="D10" s="387">
        <f>'[1]Transferred First Phase'!$D$10+'[1]3rd Phase 2015-16 '!$E$7+'[1]4th Phase 2015-16 '!$D$8</f>
        <v>3230950</v>
      </c>
      <c r="E10" s="389">
        <v>800000</v>
      </c>
      <c r="F10" s="390">
        <f>D10-E10</f>
        <v>2430950</v>
      </c>
    </row>
    <row r="11" spans="1:8" ht="15.75" thickBot="1" x14ac:dyDescent="0.3">
      <c r="A11" s="391"/>
      <c r="B11" s="513" t="s">
        <v>130</v>
      </c>
      <c r="C11" s="514"/>
      <c r="D11" s="392">
        <f>SUM(D6:D10)</f>
        <v>14474200</v>
      </c>
      <c r="E11" s="393">
        <f>SUM(E6:E10)</f>
        <v>3099875</v>
      </c>
      <c r="F11" s="394">
        <f>SUM(F6:F10)</f>
        <v>3507225</v>
      </c>
      <c r="G11" s="374"/>
    </row>
    <row r="12" spans="1:8" ht="15.75" x14ac:dyDescent="0.25">
      <c r="B12" s="515"/>
      <c r="C12" s="515"/>
      <c r="D12" s="395"/>
      <c r="E12" s="179" t="s">
        <v>137</v>
      </c>
      <c r="F12" s="179" t="s">
        <v>138</v>
      </c>
    </row>
    <row r="13" spans="1:8" ht="15.75" x14ac:dyDescent="0.25">
      <c r="B13" s="510"/>
      <c r="C13" s="510"/>
      <c r="D13" s="395"/>
    </row>
    <row r="14" spans="1:8" ht="15.75" x14ac:dyDescent="0.25">
      <c r="C14" s="373" t="s">
        <v>153</v>
      </c>
      <c r="D14" s="375">
        <f>E11+F11</f>
        <v>6607100</v>
      </c>
      <c r="E14" s="179" t="s">
        <v>176</v>
      </c>
    </row>
    <row r="15" spans="1:8" ht="15.75" x14ac:dyDescent="0.25">
      <c r="C15" s="373" t="s">
        <v>135</v>
      </c>
      <c r="D15" s="375">
        <f>D6+D7+D8</f>
        <v>7867100</v>
      </c>
      <c r="E15" s="179" t="s">
        <v>139</v>
      </c>
    </row>
    <row r="16" spans="1:8" ht="15.75" x14ac:dyDescent="0.25">
      <c r="C16" s="373" t="s">
        <v>136</v>
      </c>
      <c r="D16" s="375">
        <f>D13+E11+F11+D15</f>
        <v>14474200</v>
      </c>
      <c r="E16" s="179" t="s">
        <v>140</v>
      </c>
    </row>
  </sheetData>
  <mergeCells count="7">
    <mergeCell ref="A1:F1"/>
    <mergeCell ref="A2:F2"/>
    <mergeCell ref="B13:C13"/>
    <mergeCell ref="A3:D3"/>
    <mergeCell ref="E3:F3"/>
    <mergeCell ref="B11:C11"/>
    <mergeCell ref="B12:C12"/>
  </mergeCells>
  <pageMargins left="0.31496062992125984" right="0.11811023622047245" top="0.15748031496062992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opLeftCell="A34" workbookViewId="0">
      <selection activeCell="C51" sqref="C51"/>
    </sheetView>
  </sheetViews>
  <sheetFormatPr defaultRowHeight="15" x14ac:dyDescent="0.25"/>
  <cols>
    <col min="1" max="1" width="3.5703125" bestFit="1" customWidth="1"/>
    <col min="2" max="2" width="22.42578125" customWidth="1"/>
    <col min="3" max="4" width="15.7109375" customWidth="1"/>
    <col min="5" max="5" width="17.5703125" customWidth="1"/>
    <col min="6" max="6" width="12.28515625" customWidth="1"/>
    <col min="7" max="7" width="12.140625" customWidth="1"/>
    <col min="8" max="8" width="15.7109375" customWidth="1"/>
    <col min="9" max="9" width="11.5703125" customWidth="1"/>
    <col min="10" max="10" width="11.28515625" customWidth="1"/>
    <col min="11" max="11" width="14.42578125" customWidth="1"/>
    <col min="13" max="13" width="7.5703125" customWidth="1"/>
    <col min="257" max="257" width="8.85546875" customWidth="1"/>
    <col min="258" max="258" width="22.5703125" customWidth="1"/>
    <col min="259" max="260" width="15" bestFit="1" customWidth="1"/>
    <col min="261" max="261" width="18" bestFit="1" customWidth="1"/>
    <col min="513" max="513" width="8.85546875" customWidth="1"/>
    <col min="514" max="514" width="22.5703125" customWidth="1"/>
    <col min="515" max="516" width="15" bestFit="1" customWidth="1"/>
    <col min="517" max="517" width="18" bestFit="1" customWidth="1"/>
    <col min="769" max="769" width="8.85546875" customWidth="1"/>
    <col min="770" max="770" width="22.5703125" customWidth="1"/>
    <col min="771" max="772" width="15" bestFit="1" customWidth="1"/>
    <col min="773" max="773" width="18" bestFit="1" customWidth="1"/>
    <col min="1025" max="1025" width="8.85546875" customWidth="1"/>
    <col min="1026" max="1026" width="22.5703125" customWidth="1"/>
    <col min="1027" max="1028" width="15" bestFit="1" customWidth="1"/>
    <col min="1029" max="1029" width="18" bestFit="1" customWidth="1"/>
    <col min="1281" max="1281" width="8.85546875" customWidth="1"/>
    <col min="1282" max="1282" width="22.5703125" customWidth="1"/>
    <col min="1283" max="1284" width="15" bestFit="1" customWidth="1"/>
    <col min="1285" max="1285" width="18" bestFit="1" customWidth="1"/>
    <col min="1537" max="1537" width="8.85546875" customWidth="1"/>
    <col min="1538" max="1538" width="22.5703125" customWidth="1"/>
    <col min="1539" max="1540" width="15" bestFit="1" customWidth="1"/>
    <col min="1541" max="1541" width="18" bestFit="1" customWidth="1"/>
    <col min="1793" max="1793" width="8.85546875" customWidth="1"/>
    <col min="1794" max="1794" width="22.5703125" customWidth="1"/>
    <col min="1795" max="1796" width="15" bestFit="1" customWidth="1"/>
    <col min="1797" max="1797" width="18" bestFit="1" customWidth="1"/>
    <col min="2049" max="2049" width="8.85546875" customWidth="1"/>
    <col min="2050" max="2050" width="22.5703125" customWidth="1"/>
    <col min="2051" max="2052" width="15" bestFit="1" customWidth="1"/>
    <col min="2053" max="2053" width="18" bestFit="1" customWidth="1"/>
    <col min="2305" max="2305" width="8.85546875" customWidth="1"/>
    <col min="2306" max="2306" width="22.5703125" customWidth="1"/>
    <col min="2307" max="2308" width="15" bestFit="1" customWidth="1"/>
    <col min="2309" max="2309" width="18" bestFit="1" customWidth="1"/>
    <col min="2561" max="2561" width="8.85546875" customWidth="1"/>
    <col min="2562" max="2562" width="22.5703125" customWidth="1"/>
    <col min="2563" max="2564" width="15" bestFit="1" customWidth="1"/>
    <col min="2565" max="2565" width="18" bestFit="1" customWidth="1"/>
    <col min="2817" max="2817" width="8.85546875" customWidth="1"/>
    <col min="2818" max="2818" width="22.5703125" customWidth="1"/>
    <col min="2819" max="2820" width="15" bestFit="1" customWidth="1"/>
    <col min="2821" max="2821" width="18" bestFit="1" customWidth="1"/>
    <col min="3073" max="3073" width="8.85546875" customWidth="1"/>
    <col min="3074" max="3074" width="22.5703125" customWidth="1"/>
    <col min="3075" max="3076" width="15" bestFit="1" customWidth="1"/>
    <col min="3077" max="3077" width="18" bestFit="1" customWidth="1"/>
    <col min="3329" max="3329" width="8.85546875" customWidth="1"/>
    <col min="3330" max="3330" width="22.5703125" customWidth="1"/>
    <col min="3331" max="3332" width="15" bestFit="1" customWidth="1"/>
    <col min="3333" max="3333" width="18" bestFit="1" customWidth="1"/>
    <col min="3585" max="3585" width="8.85546875" customWidth="1"/>
    <col min="3586" max="3586" width="22.5703125" customWidth="1"/>
    <col min="3587" max="3588" width="15" bestFit="1" customWidth="1"/>
    <col min="3589" max="3589" width="18" bestFit="1" customWidth="1"/>
    <col min="3841" max="3841" width="8.85546875" customWidth="1"/>
    <col min="3842" max="3842" width="22.5703125" customWidth="1"/>
    <col min="3843" max="3844" width="15" bestFit="1" customWidth="1"/>
    <col min="3845" max="3845" width="18" bestFit="1" customWidth="1"/>
    <col min="4097" max="4097" width="8.85546875" customWidth="1"/>
    <col min="4098" max="4098" width="22.5703125" customWidth="1"/>
    <col min="4099" max="4100" width="15" bestFit="1" customWidth="1"/>
    <col min="4101" max="4101" width="18" bestFit="1" customWidth="1"/>
    <col min="4353" max="4353" width="8.85546875" customWidth="1"/>
    <col min="4354" max="4354" width="22.5703125" customWidth="1"/>
    <col min="4355" max="4356" width="15" bestFit="1" customWidth="1"/>
    <col min="4357" max="4357" width="18" bestFit="1" customWidth="1"/>
    <col min="4609" max="4609" width="8.85546875" customWidth="1"/>
    <col min="4610" max="4610" width="22.5703125" customWidth="1"/>
    <col min="4611" max="4612" width="15" bestFit="1" customWidth="1"/>
    <col min="4613" max="4613" width="18" bestFit="1" customWidth="1"/>
    <col min="4865" max="4865" width="8.85546875" customWidth="1"/>
    <col min="4866" max="4866" width="22.5703125" customWidth="1"/>
    <col min="4867" max="4868" width="15" bestFit="1" customWidth="1"/>
    <col min="4869" max="4869" width="18" bestFit="1" customWidth="1"/>
    <col min="5121" max="5121" width="8.85546875" customWidth="1"/>
    <col min="5122" max="5122" width="22.5703125" customWidth="1"/>
    <col min="5123" max="5124" width="15" bestFit="1" customWidth="1"/>
    <col min="5125" max="5125" width="18" bestFit="1" customWidth="1"/>
    <col min="5377" max="5377" width="8.85546875" customWidth="1"/>
    <col min="5378" max="5378" width="22.5703125" customWidth="1"/>
    <col min="5379" max="5380" width="15" bestFit="1" customWidth="1"/>
    <col min="5381" max="5381" width="18" bestFit="1" customWidth="1"/>
    <col min="5633" max="5633" width="8.85546875" customWidth="1"/>
    <col min="5634" max="5634" width="22.5703125" customWidth="1"/>
    <col min="5635" max="5636" width="15" bestFit="1" customWidth="1"/>
    <col min="5637" max="5637" width="18" bestFit="1" customWidth="1"/>
    <col min="5889" max="5889" width="8.85546875" customWidth="1"/>
    <col min="5890" max="5890" width="22.5703125" customWidth="1"/>
    <col min="5891" max="5892" width="15" bestFit="1" customWidth="1"/>
    <col min="5893" max="5893" width="18" bestFit="1" customWidth="1"/>
    <col min="6145" max="6145" width="8.85546875" customWidth="1"/>
    <col min="6146" max="6146" width="22.5703125" customWidth="1"/>
    <col min="6147" max="6148" width="15" bestFit="1" customWidth="1"/>
    <col min="6149" max="6149" width="18" bestFit="1" customWidth="1"/>
    <col min="6401" max="6401" width="8.85546875" customWidth="1"/>
    <col min="6402" max="6402" width="22.5703125" customWidth="1"/>
    <col min="6403" max="6404" width="15" bestFit="1" customWidth="1"/>
    <col min="6405" max="6405" width="18" bestFit="1" customWidth="1"/>
    <col min="6657" max="6657" width="8.85546875" customWidth="1"/>
    <col min="6658" max="6658" width="22.5703125" customWidth="1"/>
    <col min="6659" max="6660" width="15" bestFit="1" customWidth="1"/>
    <col min="6661" max="6661" width="18" bestFit="1" customWidth="1"/>
    <col min="6913" max="6913" width="8.85546875" customWidth="1"/>
    <col min="6914" max="6914" width="22.5703125" customWidth="1"/>
    <col min="6915" max="6916" width="15" bestFit="1" customWidth="1"/>
    <col min="6917" max="6917" width="18" bestFit="1" customWidth="1"/>
    <col min="7169" max="7169" width="8.85546875" customWidth="1"/>
    <col min="7170" max="7170" width="22.5703125" customWidth="1"/>
    <col min="7171" max="7172" width="15" bestFit="1" customWidth="1"/>
    <col min="7173" max="7173" width="18" bestFit="1" customWidth="1"/>
    <col min="7425" max="7425" width="8.85546875" customWidth="1"/>
    <col min="7426" max="7426" width="22.5703125" customWidth="1"/>
    <col min="7427" max="7428" width="15" bestFit="1" customWidth="1"/>
    <col min="7429" max="7429" width="18" bestFit="1" customWidth="1"/>
    <col min="7681" max="7681" width="8.85546875" customWidth="1"/>
    <col min="7682" max="7682" width="22.5703125" customWidth="1"/>
    <col min="7683" max="7684" width="15" bestFit="1" customWidth="1"/>
    <col min="7685" max="7685" width="18" bestFit="1" customWidth="1"/>
    <col min="7937" max="7937" width="8.85546875" customWidth="1"/>
    <col min="7938" max="7938" width="22.5703125" customWidth="1"/>
    <col min="7939" max="7940" width="15" bestFit="1" customWidth="1"/>
    <col min="7941" max="7941" width="18" bestFit="1" customWidth="1"/>
    <col min="8193" max="8193" width="8.85546875" customWidth="1"/>
    <col min="8194" max="8194" width="22.5703125" customWidth="1"/>
    <col min="8195" max="8196" width="15" bestFit="1" customWidth="1"/>
    <col min="8197" max="8197" width="18" bestFit="1" customWidth="1"/>
    <col min="8449" max="8449" width="8.85546875" customWidth="1"/>
    <col min="8450" max="8450" width="22.5703125" customWidth="1"/>
    <col min="8451" max="8452" width="15" bestFit="1" customWidth="1"/>
    <col min="8453" max="8453" width="18" bestFit="1" customWidth="1"/>
    <col min="8705" max="8705" width="8.85546875" customWidth="1"/>
    <col min="8706" max="8706" width="22.5703125" customWidth="1"/>
    <col min="8707" max="8708" width="15" bestFit="1" customWidth="1"/>
    <col min="8709" max="8709" width="18" bestFit="1" customWidth="1"/>
    <col min="8961" max="8961" width="8.85546875" customWidth="1"/>
    <col min="8962" max="8962" width="22.5703125" customWidth="1"/>
    <col min="8963" max="8964" width="15" bestFit="1" customWidth="1"/>
    <col min="8965" max="8965" width="18" bestFit="1" customWidth="1"/>
    <col min="9217" max="9217" width="8.85546875" customWidth="1"/>
    <col min="9218" max="9218" width="22.5703125" customWidth="1"/>
    <col min="9219" max="9220" width="15" bestFit="1" customWidth="1"/>
    <col min="9221" max="9221" width="18" bestFit="1" customWidth="1"/>
    <col min="9473" max="9473" width="8.85546875" customWidth="1"/>
    <col min="9474" max="9474" width="22.5703125" customWidth="1"/>
    <col min="9475" max="9476" width="15" bestFit="1" customWidth="1"/>
    <col min="9477" max="9477" width="18" bestFit="1" customWidth="1"/>
    <col min="9729" max="9729" width="8.85546875" customWidth="1"/>
    <col min="9730" max="9730" width="22.5703125" customWidth="1"/>
    <col min="9731" max="9732" width="15" bestFit="1" customWidth="1"/>
    <col min="9733" max="9733" width="18" bestFit="1" customWidth="1"/>
    <col min="9985" max="9985" width="8.85546875" customWidth="1"/>
    <col min="9986" max="9986" width="22.5703125" customWidth="1"/>
    <col min="9987" max="9988" width="15" bestFit="1" customWidth="1"/>
    <col min="9989" max="9989" width="18" bestFit="1" customWidth="1"/>
    <col min="10241" max="10241" width="8.85546875" customWidth="1"/>
    <col min="10242" max="10242" width="22.5703125" customWidth="1"/>
    <col min="10243" max="10244" width="15" bestFit="1" customWidth="1"/>
    <col min="10245" max="10245" width="18" bestFit="1" customWidth="1"/>
    <col min="10497" max="10497" width="8.85546875" customWidth="1"/>
    <col min="10498" max="10498" width="22.5703125" customWidth="1"/>
    <col min="10499" max="10500" width="15" bestFit="1" customWidth="1"/>
    <col min="10501" max="10501" width="18" bestFit="1" customWidth="1"/>
    <col min="10753" max="10753" width="8.85546875" customWidth="1"/>
    <col min="10754" max="10754" width="22.5703125" customWidth="1"/>
    <col min="10755" max="10756" width="15" bestFit="1" customWidth="1"/>
    <col min="10757" max="10757" width="18" bestFit="1" customWidth="1"/>
    <col min="11009" max="11009" width="8.85546875" customWidth="1"/>
    <col min="11010" max="11010" width="22.5703125" customWidth="1"/>
    <col min="11011" max="11012" width="15" bestFit="1" customWidth="1"/>
    <col min="11013" max="11013" width="18" bestFit="1" customWidth="1"/>
    <col min="11265" max="11265" width="8.85546875" customWidth="1"/>
    <col min="11266" max="11266" width="22.5703125" customWidth="1"/>
    <col min="11267" max="11268" width="15" bestFit="1" customWidth="1"/>
    <col min="11269" max="11269" width="18" bestFit="1" customWidth="1"/>
    <col min="11521" max="11521" width="8.85546875" customWidth="1"/>
    <col min="11522" max="11522" width="22.5703125" customWidth="1"/>
    <col min="11523" max="11524" width="15" bestFit="1" customWidth="1"/>
    <col min="11525" max="11525" width="18" bestFit="1" customWidth="1"/>
    <col min="11777" max="11777" width="8.85546875" customWidth="1"/>
    <col min="11778" max="11778" width="22.5703125" customWidth="1"/>
    <col min="11779" max="11780" width="15" bestFit="1" customWidth="1"/>
    <col min="11781" max="11781" width="18" bestFit="1" customWidth="1"/>
    <col min="12033" max="12033" width="8.85546875" customWidth="1"/>
    <col min="12034" max="12034" width="22.5703125" customWidth="1"/>
    <col min="12035" max="12036" width="15" bestFit="1" customWidth="1"/>
    <col min="12037" max="12037" width="18" bestFit="1" customWidth="1"/>
    <col min="12289" max="12289" width="8.85546875" customWidth="1"/>
    <col min="12290" max="12290" width="22.5703125" customWidth="1"/>
    <col min="12291" max="12292" width="15" bestFit="1" customWidth="1"/>
    <col min="12293" max="12293" width="18" bestFit="1" customWidth="1"/>
    <col min="12545" max="12545" width="8.85546875" customWidth="1"/>
    <col min="12546" max="12546" width="22.5703125" customWidth="1"/>
    <col min="12547" max="12548" width="15" bestFit="1" customWidth="1"/>
    <col min="12549" max="12549" width="18" bestFit="1" customWidth="1"/>
    <col min="12801" max="12801" width="8.85546875" customWidth="1"/>
    <col min="12802" max="12802" width="22.5703125" customWidth="1"/>
    <col min="12803" max="12804" width="15" bestFit="1" customWidth="1"/>
    <col min="12805" max="12805" width="18" bestFit="1" customWidth="1"/>
    <col min="13057" max="13057" width="8.85546875" customWidth="1"/>
    <col min="13058" max="13058" width="22.5703125" customWidth="1"/>
    <col min="13059" max="13060" width="15" bestFit="1" customWidth="1"/>
    <col min="13061" max="13061" width="18" bestFit="1" customWidth="1"/>
    <col min="13313" max="13313" width="8.85546875" customWidth="1"/>
    <col min="13314" max="13314" width="22.5703125" customWidth="1"/>
    <col min="13315" max="13316" width="15" bestFit="1" customWidth="1"/>
    <col min="13317" max="13317" width="18" bestFit="1" customWidth="1"/>
    <col min="13569" max="13569" width="8.85546875" customWidth="1"/>
    <col min="13570" max="13570" width="22.5703125" customWidth="1"/>
    <col min="13571" max="13572" width="15" bestFit="1" customWidth="1"/>
    <col min="13573" max="13573" width="18" bestFit="1" customWidth="1"/>
    <col min="13825" max="13825" width="8.85546875" customWidth="1"/>
    <col min="13826" max="13826" width="22.5703125" customWidth="1"/>
    <col min="13827" max="13828" width="15" bestFit="1" customWidth="1"/>
    <col min="13829" max="13829" width="18" bestFit="1" customWidth="1"/>
    <col min="14081" max="14081" width="8.85546875" customWidth="1"/>
    <col min="14082" max="14082" width="22.5703125" customWidth="1"/>
    <col min="14083" max="14084" width="15" bestFit="1" customWidth="1"/>
    <col min="14085" max="14085" width="18" bestFit="1" customWidth="1"/>
    <col min="14337" max="14337" width="8.85546875" customWidth="1"/>
    <col min="14338" max="14338" width="22.5703125" customWidth="1"/>
    <col min="14339" max="14340" width="15" bestFit="1" customWidth="1"/>
    <col min="14341" max="14341" width="18" bestFit="1" customWidth="1"/>
    <col min="14593" max="14593" width="8.85546875" customWidth="1"/>
    <col min="14594" max="14594" width="22.5703125" customWidth="1"/>
    <col min="14595" max="14596" width="15" bestFit="1" customWidth="1"/>
    <col min="14597" max="14597" width="18" bestFit="1" customWidth="1"/>
    <col min="14849" max="14849" width="8.85546875" customWidth="1"/>
    <col min="14850" max="14850" width="22.5703125" customWidth="1"/>
    <col min="14851" max="14852" width="15" bestFit="1" customWidth="1"/>
    <col min="14853" max="14853" width="18" bestFit="1" customWidth="1"/>
    <col min="15105" max="15105" width="8.85546875" customWidth="1"/>
    <col min="15106" max="15106" width="22.5703125" customWidth="1"/>
    <col min="15107" max="15108" width="15" bestFit="1" customWidth="1"/>
    <col min="15109" max="15109" width="18" bestFit="1" customWidth="1"/>
    <col min="15361" max="15361" width="8.85546875" customWidth="1"/>
    <col min="15362" max="15362" width="22.5703125" customWidth="1"/>
    <col min="15363" max="15364" width="15" bestFit="1" customWidth="1"/>
    <col min="15365" max="15365" width="18" bestFit="1" customWidth="1"/>
    <col min="15617" max="15617" width="8.85546875" customWidth="1"/>
    <col min="15618" max="15618" width="22.5703125" customWidth="1"/>
    <col min="15619" max="15620" width="15" bestFit="1" customWidth="1"/>
    <col min="15621" max="15621" width="18" bestFit="1" customWidth="1"/>
    <col min="15873" max="15873" width="8.85546875" customWidth="1"/>
    <col min="15874" max="15874" width="22.5703125" customWidth="1"/>
    <col min="15875" max="15876" width="15" bestFit="1" customWidth="1"/>
    <col min="15877" max="15877" width="18" bestFit="1" customWidth="1"/>
    <col min="16129" max="16129" width="8.85546875" customWidth="1"/>
    <col min="16130" max="16130" width="22.5703125" customWidth="1"/>
    <col min="16131" max="16132" width="15" bestFit="1" customWidth="1"/>
    <col min="16133" max="16133" width="18" bestFit="1" customWidth="1"/>
  </cols>
  <sheetData>
    <row r="1" spans="1:11" ht="24" customHeight="1" x14ac:dyDescent="0.3">
      <c r="A1" s="499" t="s">
        <v>0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</row>
    <row r="2" spans="1:11" ht="43.5" customHeight="1" thickBot="1" x14ac:dyDescent="0.3">
      <c r="A2" s="536" t="s">
        <v>119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</row>
    <row r="3" spans="1:11" ht="37.5" customHeight="1" thickBot="1" x14ac:dyDescent="0.3">
      <c r="A3" s="537" t="s">
        <v>118</v>
      </c>
      <c r="B3" s="538"/>
      <c r="C3" s="538"/>
      <c r="D3" s="538"/>
      <c r="E3" s="539"/>
      <c r="F3" s="533" t="s">
        <v>84</v>
      </c>
      <c r="G3" s="534"/>
      <c r="H3" s="534"/>
      <c r="I3" s="534"/>
      <c r="J3" s="534"/>
      <c r="K3" s="535"/>
    </row>
    <row r="4" spans="1:11" ht="36" customHeight="1" thickBot="1" x14ac:dyDescent="0.3">
      <c r="A4" s="540"/>
      <c r="B4" s="541"/>
      <c r="C4" s="541"/>
      <c r="D4" s="541"/>
      <c r="E4" s="542"/>
      <c r="F4" s="527" t="s">
        <v>141</v>
      </c>
      <c r="G4" s="528"/>
      <c r="H4" s="529"/>
      <c r="I4" s="530" t="s">
        <v>142</v>
      </c>
      <c r="J4" s="531"/>
      <c r="K4" s="532"/>
    </row>
    <row r="5" spans="1:11" ht="77.25" customHeight="1" x14ac:dyDescent="0.25">
      <c r="A5" s="175" t="s">
        <v>43</v>
      </c>
      <c r="B5" s="169" t="s">
        <v>44</v>
      </c>
      <c r="C5" s="157" t="s">
        <v>97</v>
      </c>
      <c r="D5" s="169" t="s">
        <v>98</v>
      </c>
      <c r="E5" s="176" t="s">
        <v>99</v>
      </c>
      <c r="F5" s="170" t="s">
        <v>109</v>
      </c>
      <c r="G5" s="171" t="s">
        <v>2</v>
      </c>
      <c r="H5" s="172" t="s">
        <v>111</v>
      </c>
      <c r="I5" s="170" t="s">
        <v>109</v>
      </c>
      <c r="J5" s="171" t="s">
        <v>2</v>
      </c>
      <c r="K5" s="173" t="s">
        <v>110</v>
      </c>
    </row>
    <row r="6" spans="1:11" ht="15" customHeight="1" x14ac:dyDescent="0.25">
      <c r="A6" s="96">
        <v>1</v>
      </c>
      <c r="B6" s="69">
        <v>2</v>
      </c>
      <c r="C6" s="69">
        <v>3</v>
      </c>
      <c r="D6" s="22">
        <v>4</v>
      </c>
      <c r="E6" s="177">
        <v>5</v>
      </c>
      <c r="F6" s="96">
        <v>6</v>
      </c>
      <c r="G6" s="69">
        <v>7</v>
      </c>
      <c r="H6" s="168">
        <v>8</v>
      </c>
      <c r="I6" s="96">
        <v>9</v>
      </c>
      <c r="J6" s="69">
        <v>10</v>
      </c>
      <c r="K6" s="97">
        <v>11</v>
      </c>
    </row>
    <row r="7" spans="1:11" ht="15.75" customHeight="1" x14ac:dyDescent="0.25">
      <c r="A7" s="41">
        <v>1</v>
      </c>
      <c r="B7" s="45" t="s">
        <v>45</v>
      </c>
      <c r="C7" s="68">
        <v>992745</v>
      </c>
      <c r="D7" s="44">
        <v>605743</v>
      </c>
      <c r="E7" s="178">
        <f>C7+D7</f>
        <v>1598488</v>
      </c>
      <c r="F7" s="201"/>
      <c r="G7" s="202"/>
      <c r="H7" s="203"/>
      <c r="I7" s="201"/>
      <c r="J7" s="202"/>
      <c r="K7" s="204"/>
    </row>
    <row r="8" spans="1:11" ht="15.75" customHeight="1" x14ac:dyDescent="0.25">
      <c r="A8" s="41">
        <v>2</v>
      </c>
      <c r="B8" s="88" t="s">
        <v>46</v>
      </c>
      <c r="C8" s="89">
        <v>175222</v>
      </c>
      <c r="D8" s="73">
        <v>106915</v>
      </c>
      <c r="E8" s="101">
        <f t="shared" ref="E8:E45" si="0">C8+D8</f>
        <v>282137</v>
      </c>
      <c r="F8" s="296">
        <v>175222</v>
      </c>
      <c r="G8" s="128">
        <v>106915</v>
      </c>
      <c r="H8" s="207">
        <f>F8+G8</f>
        <v>282137</v>
      </c>
      <c r="I8" s="208">
        <f>C8-F8</f>
        <v>0</v>
      </c>
      <c r="J8" s="209">
        <f>D8-G8</f>
        <v>0</v>
      </c>
      <c r="K8" s="210">
        <f>I8+J8</f>
        <v>0</v>
      </c>
    </row>
    <row r="9" spans="1:11" ht="15.75" customHeight="1" x14ac:dyDescent="0.25">
      <c r="A9" s="41">
        <v>3</v>
      </c>
      <c r="B9" s="88" t="s">
        <v>47</v>
      </c>
      <c r="C9" s="89">
        <v>647361</v>
      </c>
      <c r="D9" s="73">
        <v>395000</v>
      </c>
      <c r="E9" s="101">
        <f t="shared" si="0"/>
        <v>1042361</v>
      </c>
      <c r="F9" s="296">
        <v>647361</v>
      </c>
      <c r="G9" s="128">
        <v>395000</v>
      </c>
      <c r="H9" s="207">
        <f>F9+G9</f>
        <v>1042361</v>
      </c>
      <c r="I9" s="208">
        <f>C9-F9</f>
        <v>0</v>
      </c>
      <c r="J9" s="209">
        <f>D9-G9</f>
        <v>0</v>
      </c>
      <c r="K9" s="210">
        <f>I9+J9</f>
        <v>0</v>
      </c>
    </row>
    <row r="10" spans="1:11" ht="15.75" customHeight="1" x14ac:dyDescent="0.25">
      <c r="A10" s="41">
        <v>4</v>
      </c>
      <c r="B10" s="45" t="s">
        <v>48</v>
      </c>
      <c r="C10" s="68">
        <v>453002</v>
      </c>
      <c r="D10" s="44">
        <v>276408</v>
      </c>
      <c r="E10" s="178">
        <f t="shared" si="0"/>
        <v>729410</v>
      </c>
      <c r="F10" s="201"/>
      <c r="G10" s="202"/>
      <c r="H10" s="203"/>
      <c r="I10" s="201"/>
      <c r="J10" s="202"/>
      <c r="K10" s="204"/>
    </row>
    <row r="11" spans="1:11" ht="15.75" customHeight="1" x14ac:dyDescent="0.25">
      <c r="A11" s="41">
        <v>5</v>
      </c>
      <c r="B11" s="88" t="s">
        <v>49</v>
      </c>
      <c r="C11" s="89">
        <v>955436</v>
      </c>
      <c r="D11" s="73">
        <v>582978</v>
      </c>
      <c r="E11" s="101">
        <f t="shared" si="0"/>
        <v>1538414</v>
      </c>
      <c r="F11" s="205">
        <v>955436</v>
      </c>
      <c r="G11" s="206">
        <v>582978</v>
      </c>
      <c r="H11" s="207">
        <f>F11+G11</f>
        <v>1538414</v>
      </c>
      <c r="I11" s="208">
        <f t="shared" ref="I11:J15" si="1">C11-F11</f>
        <v>0</v>
      </c>
      <c r="J11" s="209">
        <f t="shared" si="1"/>
        <v>0</v>
      </c>
      <c r="K11" s="210">
        <f>I11+J11</f>
        <v>0</v>
      </c>
    </row>
    <row r="12" spans="1:11" ht="15.75" customHeight="1" x14ac:dyDescent="0.25">
      <c r="A12" s="41">
        <v>6</v>
      </c>
      <c r="B12" s="88" t="s">
        <v>50</v>
      </c>
      <c r="C12" s="89">
        <v>919956</v>
      </c>
      <c r="D12" s="73">
        <v>561329</v>
      </c>
      <c r="E12" s="101">
        <f t="shared" si="0"/>
        <v>1481285</v>
      </c>
      <c r="F12" s="296">
        <v>919956</v>
      </c>
      <c r="G12" s="128">
        <v>561329</v>
      </c>
      <c r="H12" s="207">
        <f>F12+G12</f>
        <v>1481285</v>
      </c>
      <c r="I12" s="208">
        <f t="shared" si="1"/>
        <v>0</v>
      </c>
      <c r="J12" s="209">
        <f t="shared" si="1"/>
        <v>0</v>
      </c>
      <c r="K12" s="210">
        <f>I12+J12</f>
        <v>0</v>
      </c>
    </row>
    <row r="13" spans="1:11" ht="15.75" customHeight="1" x14ac:dyDescent="0.25">
      <c r="A13" s="41">
        <v>7</v>
      </c>
      <c r="B13" s="88" t="s">
        <v>51</v>
      </c>
      <c r="C13" s="89">
        <v>698959</v>
      </c>
      <c r="D13" s="73">
        <v>426484</v>
      </c>
      <c r="E13" s="101">
        <f t="shared" si="0"/>
        <v>1125443</v>
      </c>
      <c r="F13" s="205">
        <v>698959</v>
      </c>
      <c r="G13" s="206">
        <v>426484</v>
      </c>
      <c r="H13" s="211">
        <f>F13+G13</f>
        <v>1125443</v>
      </c>
      <c r="I13" s="205">
        <f t="shared" si="1"/>
        <v>0</v>
      </c>
      <c r="J13" s="206">
        <f t="shared" si="1"/>
        <v>0</v>
      </c>
      <c r="K13" s="214">
        <f>I13+J13</f>
        <v>0</v>
      </c>
    </row>
    <row r="14" spans="1:11" ht="15.75" customHeight="1" x14ac:dyDescent="0.25">
      <c r="A14" s="41">
        <v>8</v>
      </c>
      <c r="B14" s="88" t="s">
        <v>52</v>
      </c>
      <c r="C14" s="89">
        <v>364884</v>
      </c>
      <c r="D14" s="73">
        <v>222641</v>
      </c>
      <c r="E14" s="101">
        <f t="shared" si="0"/>
        <v>587525</v>
      </c>
      <c r="F14" s="205">
        <v>364884</v>
      </c>
      <c r="G14" s="206">
        <v>222641</v>
      </c>
      <c r="H14" s="211">
        <f>F14+G14</f>
        <v>587525</v>
      </c>
      <c r="I14" s="205">
        <f t="shared" si="1"/>
        <v>0</v>
      </c>
      <c r="J14" s="206">
        <f t="shared" si="1"/>
        <v>0</v>
      </c>
      <c r="K14" s="214">
        <f>I14+J14</f>
        <v>0</v>
      </c>
    </row>
    <row r="15" spans="1:11" ht="15.75" x14ac:dyDescent="0.25">
      <c r="A15" s="41">
        <v>9</v>
      </c>
      <c r="B15" s="88" t="s">
        <v>53</v>
      </c>
      <c r="C15" s="89">
        <v>1186189</v>
      </c>
      <c r="D15" s="73">
        <v>723777</v>
      </c>
      <c r="E15" s="101">
        <f t="shared" si="0"/>
        <v>1909966</v>
      </c>
      <c r="F15" s="205">
        <v>1186189</v>
      </c>
      <c r="G15" s="206">
        <v>723777</v>
      </c>
      <c r="H15" s="211">
        <f>F15+G15</f>
        <v>1909966</v>
      </c>
      <c r="I15" s="205">
        <f t="shared" si="1"/>
        <v>0</v>
      </c>
      <c r="J15" s="206">
        <f t="shared" si="1"/>
        <v>0</v>
      </c>
      <c r="K15" s="214">
        <f>I15+J15</f>
        <v>0</v>
      </c>
    </row>
    <row r="16" spans="1:11" ht="15.75" x14ac:dyDescent="0.25">
      <c r="A16" s="41">
        <v>10</v>
      </c>
      <c r="B16" s="45" t="s">
        <v>54</v>
      </c>
      <c r="C16" s="68">
        <v>1923296</v>
      </c>
      <c r="D16" s="44">
        <v>1173537</v>
      </c>
      <c r="E16" s="178">
        <f t="shared" si="0"/>
        <v>3096833</v>
      </c>
      <c r="F16" s="201"/>
      <c r="G16" s="202"/>
      <c r="H16" s="203"/>
      <c r="I16" s="201"/>
      <c r="J16" s="202"/>
      <c r="K16" s="204"/>
    </row>
    <row r="17" spans="1:11" ht="15.75" x14ac:dyDescent="0.25">
      <c r="A17" s="41">
        <v>11</v>
      </c>
      <c r="B17" s="88" t="s">
        <v>55</v>
      </c>
      <c r="C17" s="89">
        <v>1154842</v>
      </c>
      <c r="D17" s="73">
        <v>704649</v>
      </c>
      <c r="E17" s="101">
        <f t="shared" si="0"/>
        <v>1859491</v>
      </c>
      <c r="F17" s="174"/>
      <c r="G17" s="95"/>
      <c r="H17" s="211">
        <v>1859491</v>
      </c>
      <c r="I17" s="212"/>
      <c r="J17" s="213"/>
      <c r="K17" s="210">
        <f>E17-H17</f>
        <v>0</v>
      </c>
    </row>
    <row r="18" spans="1:11" ht="15.75" x14ac:dyDescent="0.25">
      <c r="A18" s="41">
        <v>12</v>
      </c>
      <c r="B18" s="45" t="s">
        <v>56</v>
      </c>
      <c r="C18" s="68">
        <v>667086</v>
      </c>
      <c r="D18" s="44">
        <v>407035</v>
      </c>
      <c r="E18" s="178">
        <f t="shared" si="0"/>
        <v>1074121</v>
      </c>
      <c r="F18" s="201"/>
      <c r="G18" s="202"/>
      <c r="H18" s="203"/>
      <c r="I18" s="201"/>
      <c r="J18" s="202"/>
      <c r="K18" s="204"/>
    </row>
    <row r="19" spans="1:11" ht="15.75" x14ac:dyDescent="0.25">
      <c r="A19" s="41">
        <v>13</v>
      </c>
      <c r="B19" s="88" t="s">
        <v>57</v>
      </c>
      <c r="C19" s="89">
        <v>425425</v>
      </c>
      <c r="D19" s="73">
        <v>259581</v>
      </c>
      <c r="E19" s="101">
        <f t="shared" si="0"/>
        <v>685006</v>
      </c>
      <c r="F19" s="205">
        <v>425425</v>
      </c>
      <c r="G19" s="206">
        <v>259581</v>
      </c>
      <c r="H19" s="207">
        <f>F19+G19</f>
        <v>685006</v>
      </c>
      <c r="I19" s="208">
        <f t="shared" ref="I19:J21" si="2">C19-F19</f>
        <v>0</v>
      </c>
      <c r="J19" s="209">
        <f t="shared" si="2"/>
        <v>0</v>
      </c>
      <c r="K19" s="210">
        <f>I19+J19</f>
        <v>0</v>
      </c>
    </row>
    <row r="20" spans="1:11" ht="15.75" x14ac:dyDescent="0.25">
      <c r="A20" s="41">
        <v>14</v>
      </c>
      <c r="B20" s="88" t="s">
        <v>58</v>
      </c>
      <c r="C20" s="89">
        <v>331545</v>
      </c>
      <c r="D20" s="89">
        <v>202299</v>
      </c>
      <c r="E20" s="101">
        <f t="shared" si="0"/>
        <v>533844</v>
      </c>
      <c r="F20" s="296">
        <v>331545</v>
      </c>
      <c r="G20" s="296">
        <v>202299</v>
      </c>
      <c r="H20" s="207">
        <f>F20+G20</f>
        <v>533844</v>
      </c>
      <c r="I20" s="208">
        <f t="shared" si="2"/>
        <v>0</v>
      </c>
      <c r="J20" s="209">
        <f t="shared" si="2"/>
        <v>0</v>
      </c>
      <c r="K20" s="210">
        <f>I20+J20</f>
        <v>0</v>
      </c>
    </row>
    <row r="21" spans="1:11" ht="15.75" x14ac:dyDescent="0.25">
      <c r="A21" s="41">
        <v>15</v>
      </c>
      <c r="B21" s="88" t="s">
        <v>59</v>
      </c>
      <c r="C21" s="89">
        <v>422344</v>
      </c>
      <c r="D21" s="73">
        <v>257701</v>
      </c>
      <c r="E21" s="101">
        <f t="shared" si="0"/>
        <v>680045</v>
      </c>
      <c r="F21" s="127">
        <v>422344</v>
      </c>
      <c r="G21" s="128">
        <v>257701</v>
      </c>
      <c r="H21" s="207">
        <f>F21+G21</f>
        <v>680045</v>
      </c>
      <c r="I21" s="208">
        <f t="shared" si="2"/>
        <v>0</v>
      </c>
      <c r="J21" s="209">
        <f t="shared" si="2"/>
        <v>0</v>
      </c>
      <c r="K21" s="210">
        <f>I21+J21</f>
        <v>0</v>
      </c>
    </row>
    <row r="22" spans="1:11" ht="15.75" x14ac:dyDescent="0.25">
      <c r="A22" s="41">
        <v>16</v>
      </c>
      <c r="B22" s="45" t="s">
        <v>60</v>
      </c>
      <c r="C22" s="68">
        <v>1143746</v>
      </c>
      <c r="D22" s="68">
        <v>697879</v>
      </c>
      <c r="E22" s="178">
        <f t="shared" si="0"/>
        <v>1841625</v>
      </c>
      <c r="F22" s="201"/>
      <c r="G22" s="202"/>
      <c r="H22" s="203"/>
      <c r="I22" s="201"/>
      <c r="J22" s="202"/>
      <c r="K22" s="204"/>
    </row>
    <row r="23" spans="1:11" ht="15.75" x14ac:dyDescent="0.25">
      <c r="A23" s="41">
        <v>17</v>
      </c>
      <c r="B23" s="366" t="s">
        <v>61</v>
      </c>
      <c r="C23" s="89">
        <v>497187</v>
      </c>
      <c r="D23" s="89">
        <v>303368</v>
      </c>
      <c r="E23" s="101">
        <f t="shared" si="0"/>
        <v>800555</v>
      </c>
      <c r="F23" s="205">
        <v>95550</v>
      </c>
      <c r="G23" s="206">
        <v>20700</v>
      </c>
      <c r="H23" s="207">
        <f>F23+G23</f>
        <v>116250</v>
      </c>
      <c r="I23" s="208">
        <f>C23-F23</f>
        <v>401637</v>
      </c>
      <c r="J23" s="209">
        <f>D23-G23</f>
        <v>282668</v>
      </c>
      <c r="K23" s="335">
        <f>I23+J23</f>
        <v>684305</v>
      </c>
    </row>
    <row r="24" spans="1:11" ht="15.75" x14ac:dyDescent="0.25">
      <c r="A24" s="41">
        <v>18</v>
      </c>
      <c r="B24" s="45" t="s">
        <v>62</v>
      </c>
      <c r="C24" s="68">
        <v>423984</v>
      </c>
      <c r="D24" s="44">
        <v>258702</v>
      </c>
      <c r="E24" s="178">
        <f t="shared" si="0"/>
        <v>682686</v>
      </c>
      <c r="F24" s="201"/>
      <c r="G24" s="202"/>
      <c r="H24" s="203"/>
      <c r="I24" s="201"/>
      <c r="J24" s="202"/>
      <c r="K24" s="204"/>
    </row>
    <row r="25" spans="1:11" ht="15.75" x14ac:dyDescent="0.25">
      <c r="A25" s="41">
        <v>19</v>
      </c>
      <c r="B25" s="88" t="s">
        <v>63</v>
      </c>
      <c r="C25" s="89">
        <v>324282</v>
      </c>
      <c r="D25" s="89">
        <v>197867</v>
      </c>
      <c r="E25" s="101">
        <f t="shared" si="0"/>
        <v>522149</v>
      </c>
      <c r="F25" s="212">
        <v>324282</v>
      </c>
      <c r="G25" s="213">
        <v>197867</v>
      </c>
      <c r="H25" s="295">
        <f>F25+G25</f>
        <v>522149</v>
      </c>
      <c r="I25" s="208">
        <f>C25-F25</f>
        <v>0</v>
      </c>
      <c r="J25" s="209">
        <f>D25-G25</f>
        <v>0</v>
      </c>
      <c r="K25" s="210">
        <f>I25+J25</f>
        <v>0</v>
      </c>
    </row>
    <row r="26" spans="1:11" ht="15.75" x14ac:dyDescent="0.25">
      <c r="A26" s="41">
        <v>20</v>
      </c>
      <c r="B26" s="45" t="s">
        <v>64</v>
      </c>
      <c r="C26" s="68">
        <v>460316</v>
      </c>
      <c r="D26" s="44">
        <v>280871</v>
      </c>
      <c r="E26" s="178">
        <f t="shared" si="0"/>
        <v>741187</v>
      </c>
      <c r="F26" s="201"/>
      <c r="G26" s="202"/>
      <c r="H26" s="203"/>
      <c r="I26" s="201"/>
      <c r="J26" s="202"/>
      <c r="K26" s="204"/>
    </row>
    <row r="27" spans="1:11" ht="15.75" x14ac:dyDescent="0.25">
      <c r="A27" s="41">
        <v>21</v>
      </c>
      <c r="B27" s="88" t="s">
        <v>65</v>
      </c>
      <c r="C27" s="89">
        <v>1133489</v>
      </c>
      <c r="D27" s="73">
        <v>691620</v>
      </c>
      <c r="E27" s="101">
        <f t="shared" si="0"/>
        <v>1825109</v>
      </c>
      <c r="F27" s="127">
        <v>1133489</v>
      </c>
      <c r="G27" s="128">
        <v>691620</v>
      </c>
      <c r="H27" s="207">
        <f t="shared" ref="H27:H32" si="3">F27+G27</f>
        <v>1825109</v>
      </c>
      <c r="I27" s="208">
        <f>C27-F27</f>
        <v>0</v>
      </c>
      <c r="J27" s="209">
        <f>D27-G27</f>
        <v>0</v>
      </c>
      <c r="K27" s="210">
        <f t="shared" ref="K27:K32" si="4">I27+J27</f>
        <v>0</v>
      </c>
    </row>
    <row r="28" spans="1:11" ht="15.75" x14ac:dyDescent="0.25">
      <c r="A28" s="41">
        <v>22</v>
      </c>
      <c r="B28" s="88" t="s">
        <v>66</v>
      </c>
      <c r="C28" s="89">
        <v>598831</v>
      </c>
      <c r="D28" s="73">
        <v>365388</v>
      </c>
      <c r="E28" s="101">
        <f t="shared" si="0"/>
        <v>964219</v>
      </c>
      <c r="F28" s="296">
        <v>598831</v>
      </c>
      <c r="G28" s="128">
        <v>365388</v>
      </c>
      <c r="H28" s="207">
        <f t="shared" si="3"/>
        <v>964219</v>
      </c>
      <c r="I28" s="208">
        <f>C28-F28</f>
        <v>0</v>
      </c>
      <c r="J28" s="209">
        <f>D28-G28</f>
        <v>0</v>
      </c>
      <c r="K28" s="210">
        <f t="shared" si="4"/>
        <v>0</v>
      </c>
    </row>
    <row r="29" spans="1:11" ht="15.75" x14ac:dyDescent="0.25">
      <c r="A29" s="41">
        <v>23</v>
      </c>
      <c r="B29" s="366" t="s">
        <v>67</v>
      </c>
      <c r="C29" s="89">
        <v>1279680</v>
      </c>
      <c r="D29" s="73">
        <v>780822</v>
      </c>
      <c r="E29" s="101">
        <f t="shared" si="0"/>
        <v>2060502</v>
      </c>
      <c r="F29" s="205">
        <v>339890</v>
      </c>
      <c r="G29" s="206">
        <v>89740</v>
      </c>
      <c r="H29" s="211">
        <f t="shared" si="3"/>
        <v>429630</v>
      </c>
      <c r="I29" s="208">
        <f t="shared" ref="I29:J32" si="5">C29-F29</f>
        <v>939790</v>
      </c>
      <c r="J29" s="209">
        <f t="shared" si="5"/>
        <v>691082</v>
      </c>
      <c r="K29" s="335">
        <f t="shared" si="4"/>
        <v>1630872</v>
      </c>
    </row>
    <row r="30" spans="1:11" ht="15.75" x14ac:dyDescent="0.25">
      <c r="A30" s="41">
        <v>24</v>
      </c>
      <c r="B30" s="88" t="s">
        <v>68</v>
      </c>
      <c r="C30" s="89">
        <v>986696</v>
      </c>
      <c r="D30" s="73">
        <v>602052</v>
      </c>
      <c r="E30" s="101">
        <f t="shared" si="0"/>
        <v>1588748</v>
      </c>
      <c r="F30" s="205">
        <v>986696</v>
      </c>
      <c r="G30" s="206">
        <v>602052</v>
      </c>
      <c r="H30" s="223">
        <f t="shared" si="3"/>
        <v>1588748</v>
      </c>
      <c r="I30" s="65">
        <f t="shared" si="5"/>
        <v>0</v>
      </c>
      <c r="J30" s="73">
        <f t="shared" si="5"/>
        <v>0</v>
      </c>
      <c r="K30" s="210">
        <f t="shared" si="4"/>
        <v>0</v>
      </c>
    </row>
    <row r="31" spans="1:11" ht="15.75" x14ac:dyDescent="0.25">
      <c r="A31" s="41">
        <v>25</v>
      </c>
      <c r="B31" s="88" t="s">
        <v>69</v>
      </c>
      <c r="C31" s="89">
        <v>536023</v>
      </c>
      <c r="D31" s="73">
        <v>327065</v>
      </c>
      <c r="E31" s="101">
        <f t="shared" si="0"/>
        <v>863088</v>
      </c>
      <c r="F31" s="127">
        <v>536023</v>
      </c>
      <c r="G31" s="128">
        <v>327065</v>
      </c>
      <c r="H31" s="223">
        <f t="shared" si="3"/>
        <v>863088</v>
      </c>
      <c r="I31" s="65">
        <f t="shared" si="5"/>
        <v>0</v>
      </c>
      <c r="J31" s="73">
        <f t="shared" si="5"/>
        <v>0</v>
      </c>
      <c r="K31" s="210">
        <f t="shared" si="4"/>
        <v>0</v>
      </c>
    </row>
    <row r="32" spans="1:11" ht="15.75" x14ac:dyDescent="0.25">
      <c r="A32" s="41">
        <v>26</v>
      </c>
      <c r="B32" s="88" t="s">
        <v>70</v>
      </c>
      <c r="C32" s="89">
        <v>1547679</v>
      </c>
      <c r="D32" s="73">
        <v>944347</v>
      </c>
      <c r="E32" s="101">
        <f t="shared" si="0"/>
        <v>2492026</v>
      </c>
      <c r="F32" s="127">
        <v>1547679</v>
      </c>
      <c r="G32" s="128">
        <v>944347</v>
      </c>
      <c r="H32" s="211">
        <f t="shared" si="3"/>
        <v>2492026</v>
      </c>
      <c r="I32" s="205">
        <f t="shared" si="5"/>
        <v>0</v>
      </c>
      <c r="J32" s="206">
        <f t="shared" si="5"/>
        <v>0</v>
      </c>
      <c r="K32" s="214">
        <f t="shared" si="4"/>
        <v>0</v>
      </c>
    </row>
    <row r="33" spans="1:12" ht="15.75" x14ac:dyDescent="0.25">
      <c r="A33" s="41">
        <v>27</v>
      </c>
      <c r="B33" s="45" t="s">
        <v>71</v>
      </c>
      <c r="C33" s="68">
        <v>1159576</v>
      </c>
      <c r="D33" s="44">
        <v>707538</v>
      </c>
      <c r="E33" s="178">
        <f t="shared" si="0"/>
        <v>1867114</v>
      </c>
      <c r="F33" s="215"/>
      <c r="G33" s="216"/>
      <c r="H33" s="217"/>
      <c r="I33" s="215"/>
      <c r="J33" s="216"/>
      <c r="K33" s="218"/>
    </row>
    <row r="34" spans="1:12" ht="15.75" x14ac:dyDescent="0.25">
      <c r="A34" s="41">
        <v>28</v>
      </c>
      <c r="B34" s="88" t="s">
        <v>72</v>
      </c>
      <c r="C34" s="89">
        <v>940771</v>
      </c>
      <c r="D34" s="89">
        <v>574030</v>
      </c>
      <c r="E34" s="101">
        <f t="shared" si="0"/>
        <v>1514801</v>
      </c>
      <c r="F34" s="296">
        <v>940771</v>
      </c>
      <c r="G34" s="296">
        <v>574030</v>
      </c>
      <c r="H34" s="211">
        <f t="shared" ref="H34" si="6">F34+G34</f>
        <v>1514801</v>
      </c>
      <c r="I34" s="205">
        <f t="shared" ref="I34" si="7">C34-F34</f>
        <v>0</v>
      </c>
      <c r="J34" s="206">
        <f t="shared" ref="J34" si="8">D34-G34</f>
        <v>0</v>
      </c>
      <c r="K34" s="214">
        <f t="shared" ref="K34" si="9">I34+J34</f>
        <v>0</v>
      </c>
    </row>
    <row r="35" spans="1:12" ht="15.75" x14ac:dyDescent="0.25">
      <c r="A35" s="41">
        <v>29</v>
      </c>
      <c r="B35" s="45" t="s">
        <v>73</v>
      </c>
      <c r="C35" s="68">
        <v>437585</v>
      </c>
      <c r="D35" s="68">
        <v>267001</v>
      </c>
      <c r="E35" s="178">
        <f t="shared" si="0"/>
        <v>704586</v>
      </c>
      <c r="F35" s="215"/>
      <c r="G35" s="216"/>
      <c r="H35" s="217"/>
      <c r="I35" s="215"/>
      <c r="J35" s="216"/>
      <c r="K35" s="218"/>
    </row>
    <row r="36" spans="1:12" ht="15.75" x14ac:dyDescent="0.25">
      <c r="A36" s="41">
        <v>30</v>
      </c>
      <c r="B36" s="45" t="s">
        <v>74</v>
      </c>
      <c r="C36" s="68">
        <v>1523959</v>
      </c>
      <c r="D36" s="44">
        <v>929873</v>
      </c>
      <c r="E36" s="178">
        <f t="shared" si="0"/>
        <v>2453832</v>
      </c>
      <c r="F36" s="215"/>
      <c r="G36" s="216"/>
      <c r="H36" s="217"/>
      <c r="I36" s="215"/>
      <c r="J36" s="216"/>
      <c r="K36" s="218"/>
    </row>
    <row r="37" spans="1:12" ht="15.75" x14ac:dyDescent="0.25">
      <c r="A37" s="41">
        <v>31</v>
      </c>
      <c r="B37" s="88" t="s">
        <v>75</v>
      </c>
      <c r="C37" s="89">
        <v>901546</v>
      </c>
      <c r="D37" s="73">
        <v>550096</v>
      </c>
      <c r="E37" s="101">
        <f t="shared" si="0"/>
        <v>1451642</v>
      </c>
      <c r="F37" s="205">
        <v>901546</v>
      </c>
      <c r="G37" s="206">
        <v>550096</v>
      </c>
      <c r="H37" s="211">
        <f>F37+G37</f>
        <v>1451642</v>
      </c>
      <c r="I37" s="205">
        <f>C37-F37</f>
        <v>0</v>
      </c>
      <c r="J37" s="206">
        <f>D37-G37</f>
        <v>0</v>
      </c>
      <c r="K37" s="214">
        <f>I37+J37</f>
        <v>0</v>
      </c>
    </row>
    <row r="38" spans="1:12" ht="15.75" x14ac:dyDescent="0.25">
      <c r="A38" s="41">
        <v>32</v>
      </c>
      <c r="B38" s="88" t="s">
        <v>76</v>
      </c>
      <c r="C38" s="89">
        <v>174884</v>
      </c>
      <c r="D38" s="73">
        <v>106709</v>
      </c>
      <c r="E38" s="101">
        <f t="shared" si="0"/>
        <v>281593</v>
      </c>
      <c r="F38" s="205">
        <v>174884</v>
      </c>
      <c r="G38" s="206">
        <v>106709</v>
      </c>
      <c r="H38" s="211">
        <f>F38+G38</f>
        <v>281593</v>
      </c>
      <c r="I38" s="205">
        <f>C38-F38</f>
        <v>0</v>
      </c>
      <c r="J38" s="206">
        <f>D38-G38</f>
        <v>0</v>
      </c>
      <c r="K38" s="214">
        <f>I38+J38</f>
        <v>0</v>
      </c>
    </row>
    <row r="39" spans="1:12" ht="15.75" x14ac:dyDescent="0.25">
      <c r="A39" s="41">
        <v>33</v>
      </c>
      <c r="B39" s="45" t="s">
        <v>77</v>
      </c>
      <c r="C39" s="68">
        <v>208936</v>
      </c>
      <c r="D39" s="44">
        <v>127487</v>
      </c>
      <c r="E39" s="178">
        <f t="shared" si="0"/>
        <v>336423</v>
      </c>
      <c r="F39" s="215"/>
      <c r="G39" s="216"/>
      <c r="H39" s="217"/>
      <c r="I39" s="215"/>
      <c r="J39" s="216"/>
      <c r="K39" s="218"/>
    </row>
    <row r="40" spans="1:12" ht="15.75" x14ac:dyDescent="0.25">
      <c r="A40" s="41">
        <v>34</v>
      </c>
      <c r="B40" s="88" t="s">
        <v>78</v>
      </c>
      <c r="C40" s="89">
        <v>771360</v>
      </c>
      <c r="D40" s="73">
        <v>470660</v>
      </c>
      <c r="E40" s="101">
        <f t="shared" si="0"/>
        <v>1242020</v>
      </c>
      <c r="F40" s="127">
        <v>771360</v>
      </c>
      <c r="G40" s="128">
        <v>470660</v>
      </c>
      <c r="H40" s="211">
        <f t="shared" ref="H40" si="10">F40+G40</f>
        <v>1242020</v>
      </c>
      <c r="I40" s="205">
        <f t="shared" ref="I40" si="11">C40-F40</f>
        <v>0</v>
      </c>
      <c r="J40" s="206">
        <f t="shared" ref="J40" si="12">D40-G40</f>
        <v>0</v>
      </c>
      <c r="K40" s="214">
        <f t="shared" ref="K40" si="13">I40+J40</f>
        <v>0</v>
      </c>
    </row>
    <row r="41" spans="1:12" ht="15.75" x14ac:dyDescent="0.25">
      <c r="A41" s="41">
        <v>35</v>
      </c>
      <c r="B41" s="366" t="s">
        <v>79</v>
      </c>
      <c r="C41" s="89">
        <v>711032</v>
      </c>
      <c r="D41" s="73">
        <v>433850</v>
      </c>
      <c r="E41" s="101">
        <f t="shared" si="0"/>
        <v>1144882</v>
      </c>
      <c r="F41" s="212">
        <v>0</v>
      </c>
      <c r="G41" s="213">
        <v>0</v>
      </c>
      <c r="H41" s="211">
        <f t="shared" ref="H41" si="14">F41+G41</f>
        <v>0</v>
      </c>
      <c r="I41" s="205">
        <f t="shared" ref="I41" si="15">C41-F41</f>
        <v>711032</v>
      </c>
      <c r="J41" s="206">
        <f t="shared" ref="J41" si="16">D41-G41</f>
        <v>433850</v>
      </c>
      <c r="K41" s="336">
        <f t="shared" ref="K41" si="17">I41+J41</f>
        <v>1144882</v>
      </c>
    </row>
    <row r="42" spans="1:12" ht="15.75" x14ac:dyDescent="0.25">
      <c r="A42" s="41">
        <v>36</v>
      </c>
      <c r="B42" s="45" t="s">
        <v>80</v>
      </c>
      <c r="C42" s="68">
        <v>714727</v>
      </c>
      <c r="D42" s="44">
        <v>436105</v>
      </c>
      <c r="E42" s="178">
        <f t="shared" si="0"/>
        <v>1150832</v>
      </c>
      <c r="F42" s="201"/>
      <c r="G42" s="202"/>
      <c r="H42" s="203"/>
      <c r="I42" s="201"/>
      <c r="J42" s="202"/>
      <c r="K42" s="204"/>
    </row>
    <row r="43" spans="1:12" ht="15.75" x14ac:dyDescent="0.25">
      <c r="A43" s="41">
        <v>37</v>
      </c>
      <c r="B43" s="88" t="s">
        <v>81</v>
      </c>
      <c r="C43" s="89">
        <v>925755</v>
      </c>
      <c r="D43" s="89">
        <v>564867</v>
      </c>
      <c r="E43" s="101">
        <f t="shared" si="0"/>
        <v>1490622</v>
      </c>
      <c r="F43" s="205">
        <v>925755</v>
      </c>
      <c r="G43" s="206">
        <v>564867</v>
      </c>
      <c r="H43" s="211">
        <f>F43+G43</f>
        <v>1490622</v>
      </c>
      <c r="I43" s="208">
        <f>C43-F43</f>
        <v>0</v>
      </c>
      <c r="J43" s="209">
        <f>D43-G43</f>
        <v>0</v>
      </c>
      <c r="K43" s="210">
        <f>I43+J43</f>
        <v>0</v>
      </c>
    </row>
    <row r="44" spans="1:12" ht="18.75" customHeight="1" thickBot="1" x14ac:dyDescent="0.3">
      <c r="A44" s="399">
        <v>38</v>
      </c>
      <c r="B44" s="46" t="s">
        <v>82</v>
      </c>
      <c r="C44" s="417">
        <f>779663+1</f>
        <v>779664</v>
      </c>
      <c r="D44" s="418">
        <f>475727-1</f>
        <v>475726</v>
      </c>
      <c r="E44" s="419">
        <f t="shared" si="0"/>
        <v>1255390</v>
      </c>
      <c r="F44" s="219"/>
      <c r="G44" s="220"/>
      <c r="H44" s="221"/>
      <c r="I44" s="219"/>
      <c r="J44" s="220"/>
      <c r="K44" s="222"/>
    </row>
    <row r="45" spans="1:12" ht="28.5" customHeight="1" thickBot="1" x14ac:dyDescent="0.3">
      <c r="A45" s="522" t="s">
        <v>100</v>
      </c>
      <c r="B45" s="523"/>
      <c r="C45" s="420">
        <f>SUM(C7:C44)</f>
        <v>29500000</v>
      </c>
      <c r="D45" s="421">
        <f>SUM(D7:D44)</f>
        <v>18000000</v>
      </c>
      <c r="E45" s="422">
        <f t="shared" si="0"/>
        <v>47500000</v>
      </c>
      <c r="F45" s="520" t="s">
        <v>129</v>
      </c>
      <c r="G45" s="521"/>
      <c r="H45" s="423">
        <f>SUM(H7:H44)</f>
        <v>26507414</v>
      </c>
      <c r="I45" s="520" t="s">
        <v>129</v>
      </c>
      <c r="J45" s="521"/>
      <c r="K45" s="424">
        <f>SUM(K7:K44)</f>
        <v>3460059</v>
      </c>
      <c r="L45" s="165" t="s">
        <v>155</v>
      </c>
    </row>
    <row r="46" spans="1:12" ht="15.75" x14ac:dyDescent="0.25">
      <c r="A46" s="524"/>
      <c r="B46" s="524"/>
      <c r="C46" s="415"/>
      <c r="D46" s="415"/>
      <c r="E46" s="416"/>
      <c r="H46" s="179" t="s">
        <v>137</v>
      </c>
      <c r="K46" s="179" t="s">
        <v>138</v>
      </c>
    </row>
    <row r="47" spans="1:12" ht="16.5" thickBot="1" x14ac:dyDescent="0.3">
      <c r="A47" s="525"/>
      <c r="B47" s="525"/>
      <c r="C47" s="526"/>
      <c r="D47" s="526"/>
      <c r="E47" s="526"/>
    </row>
    <row r="48" spans="1:12" x14ac:dyDescent="0.25">
      <c r="I48" s="545" t="s">
        <v>153</v>
      </c>
      <c r="J48" s="546"/>
      <c r="K48" s="166">
        <f>H45+K45</f>
        <v>29967473</v>
      </c>
      <c r="L48" s="179" t="s">
        <v>174</v>
      </c>
    </row>
    <row r="49" spans="4:13" x14ac:dyDescent="0.25">
      <c r="H49" s="179" t="s">
        <v>139</v>
      </c>
      <c r="I49" s="543" t="s">
        <v>135</v>
      </c>
      <c r="J49" s="544"/>
      <c r="K49" s="309">
        <f>E7+E10+E16+E18+E22+E24+E26+E33+E35+E36+E39+E42+E44</f>
        <v>17532527</v>
      </c>
      <c r="L49" s="426" t="s">
        <v>154</v>
      </c>
    </row>
    <row r="50" spans="4:13" ht="15.75" thickBot="1" x14ac:dyDescent="0.3">
      <c r="I50" s="518" t="s">
        <v>136</v>
      </c>
      <c r="J50" s="519"/>
      <c r="K50" s="167">
        <f>H45+K45+K49</f>
        <v>47500000</v>
      </c>
      <c r="L50" s="516" t="s">
        <v>140</v>
      </c>
      <c r="M50" s="517"/>
    </row>
    <row r="51" spans="4:13" x14ac:dyDescent="0.25">
      <c r="E51" s="135"/>
    </row>
    <row r="52" spans="4:13" x14ac:dyDescent="0.25">
      <c r="D52" s="23"/>
      <c r="E52" s="135"/>
    </row>
    <row r="53" spans="4:13" x14ac:dyDescent="0.25">
      <c r="E53" s="135"/>
      <c r="H53" s="135"/>
      <c r="K53" s="135"/>
    </row>
    <row r="54" spans="4:13" x14ac:dyDescent="0.25">
      <c r="E54" s="135"/>
      <c r="F54" s="135"/>
    </row>
    <row r="55" spans="4:13" x14ac:dyDescent="0.25">
      <c r="E55" s="135"/>
    </row>
  </sheetData>
  <mergeCells count="16">
    <mergeCell ref="L50:M50"/>
    <mergeCell ref="I50:J50"/>
    <mergeCell ref="F45:G45"/>
    <mergeCell ref="I45:J45"/>
    <mergeCell ref="A1:K1"/>
    <mergeCell ref="A45:B45"/>
    <mergeCell ref="A46:B46"/>
    <mergeCell ref="A47:B47"/>
    <mergeCell ref="C47:E47"/>
    <mergeCell ref="F4:H4"/>
    <mergeCell ref="I4:K4"/>
    <mergeCell ref="F3:K3"/>
    <mergeCell ref="A2:K2"/>
    <mergeCell ref="A3:E4"/>
    <mergeCell ref="I49:J49"/>
    <mergeCell ref="I48:J48"/>
  </mergeCells>
  <pageMargins left="0.70866141732283472" right="0.19685039370078741" top="0.35433070866141736" bottom="0.55118110236220474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opLeftCell="A32" workbookViewId="0">
      <selection activeCell="E49" sqref="E49"/>
    </sheetView>
  </sheetViews>
  <sheetFormatPr defaultRowHeight="16.5" x14ac:dyDescent="0.3"/>
  <cols>
    <col min="1" max="1" width="3.5703125" style="15" bestFit="1" customWidth="1"/>
    <col min="2" max="2" width="22.28515625" style="16" bestFit="1" customWidth="1"/>
    <col min="3" max="3" width="15.5703125" style="17" customWidth="1"/>
    <col min="4" max="5" width="15.5703125" style="15" customWidth="1"/>
    <col min="6" max="6" width="12.42578125" style="15" customWidth="1"/>
    <col min="7" max="7" width="11.7109375" style="15" customWidth="1"/>
    <col min="8" max="8" width="15.7109375" style="15" customWidth="1"/>
    <col min="9" max="9" width="11.140625" style="15" bestFit="1" customWidth="1"/>
    <col min="10" max="10" width="11.5703125" style="15" bestFit="1" customWidth="1"/>
    <col min="11" max="11" width="13.85546875" style="15" customWidth="1"/>
    <col min="12" max="12" width="11.5703125" style="15" customWidth="1"/>
    <col min="13" max="257" width="9.140625" style="15"/>
    <col min="258" max="258" width="8.28515625" style="15" bestFit="1" customWidth="1"/>
    <col min="259" max="259" width="24.7109375" style="15" bestFit="1" customWidth="1"/>
    <col min="260" max="261" width="18.28515625" style="15" customWidth="1"/>
    <col min="262" max="262" width="16" style="15" customWidth="1"/>
    <col min="263" max="513" width="9.140625" style="15"/>
    <col min="514" max="514" width="8.28515625" style="15" bestFit="1" customWidth="1"/>
    <col min="515" max="515" width="24.7109375" style="15" bestFit="1" customWidth="1"/>
    <col min="516" max="517" width="18.28515625" style="15" customWidth="1"/>
    <col min="518" max="518" width="16" style="15" customWidth="1"/>
    <col min="519" max="769" width="9.140625" style="15"/>
    <col min="770" max="770" width="8.28515625" style="15" bestFit="1" customWidth="1"/>
    <col min="771" max="771" width="24.7109375" style="15" bestFit="1" customWidth="1"/>
    <col min="772" max="773" width="18.28515625" style="15" customWidth="1"/>
    <col min="774" max="774" width="16" style="15" customWidth="1"/>
    <col min="775" max="1025" width="9.140625" style="15"/>
    <col min="1026" max="1026" width="8.28515625" style="15" bestFit="1" customWidth="1"/>
    <col min="1027" max="1027" width="24.7109375" style="15" bestFit="1" customWidth="1"/>
    <col min="1028" max="1029" width="18.28515625" style="15" customWidth="1"/>
    <col min="1030" max="1030" width="16" style="15" customWidth="1"/>
    <col min="1031" max="1281" width="9.140625" style="15"/>
    <col min="1282" max="1282" width="8.28515625" style="15" bestFit="1" customWidth="1"/>
    <col min="1283" max="1283" width="24.7109375" style="15" bestFit="1" customWidth="1"/>
    <col min="1284" max="1285" width="18.28515625" style="15" customWidth="1"/>
    <col min="1286" max="1286" width="16" style="15" customWidth="1"/>
    <col min="1287" max="1537" width="9.140625" style="15"/>
    <col min="1538" max="1538" width="8.28515625" style="15" bestFit="1" customWidth="1"/>
    <col min="1539" max="1539" width="24.7109375" style="15" bestFit="1" customWidth="1"/>
    <col min="1540" max="1541" width="18.28515625" style="15" customWidth="1"/>
    <col min="1542" max="1542" width="16" style="15" customWidth="1"/>
    <col min="1543" max="1793" width="9.140625" style="15"/>
    <col min="1794" max="1794" width="8.28515625" style="15" bestFit="1" customWidth="1"/>
    <col min="1795" max="1795" width="24.7109375" style="15" bestFit="1" customWidth="1"/>
    <col min="1796" max="1797" width="18.28515625" style="15" customWidth="1"/>
    <col min="1798" max="1798" width="16" style="15" customWidth="1"/>
    <col min="1799" max="2049" width="9.140625" style="15"/>
    <col min="2050" max="2050" width="8.28515625" style="15" bestFit="1" customWidth="1"/>
    <col min="2051" max="2051" width="24.7109375" style="15" bestFit="1" customWidth="1"/>
    <col min="2052" max="2053" width="18.28515625" style="15" customWidth="1"/>
    <col min="2054" max="2054" width="16" style="15" customWidth="1"/>
    <col min="2055" max="2305" width="9.140625" style="15"/>
    <col min="2306" max="2306" width="8.28515625" style="15" bestFit="1" customWidth="1"/>
    <col min="2307" max="2307" width="24.7109375" style="15" bestFit="1" customWidth="1"/>
    <col min="2308" max="2309" width="18.28515625" style="15" customWidth="1"/>
    <col min="2310" max="2310" width="16" style="15" customWidth="1"/>
    <col min="2311" max="2561" width="9.140625" style="15"/>
    <col min="2562" max="2562" width="8.28515625" style="15" bestFit="1" customWidth="1"/>
    <col min="2563" max="2563" width="24.7109375" style="15" bestFit="1" customWidth="1"/>
    <col min="2564" max="2565" width="18.28515625" style="15" customWidth="1"/>
    <col min="2566" max="2566" width="16" style="15" customWidth="1"/>
    <col min="2567" max="2817" width="9.140625" style="15"/>
    <col min="2818" max="2818" width="8.28515625" style="15" bestFit="1" customWidth="1"/>
    <col min="2819" max="2819" width="24.7109375" style="15" bestFit="1" customWidth="1"/>
    <col min="2820" max="2821" width="18.28515625" style="15" customWidth="1"/>
    <col min="2822" max="2822" width="16" style="15" customWidth="1"/>
    <col min="2823" max="3073" width="9.140625" style="15"/>
    <col min="3074" max="3074" width="8.28515625" style="15" bestFit="1" customWidth="1"/>
    <col min="3075" max="3075" width="24.7109375" style="15" bestFit="1" customWidth="1"/>
    <col min="3076" max="3077" width="18.28515625" style="15" customWidth="1"/>
    <col min="3078" max="3078" width="16" style="15" customWidth="1"/>
    <col min="3079" max="3329" width="9.140625" style="15"/>
    <col min="3330" max="3330" width="8.28515625" style="15" bestFit="1" customWidth="1"/>
    <col min="3331" max="3331" width="24.7109375" style="15" bestFit="1" customWidth="1"/>
    <col min="3332" max="3333" width="18.28515625" style="15" customWidth="1"/>
    <col min="3334" max="3334" width="16" style="15" customWidth="1"/>
    <col min="3335" max="3585" width="9.140625" style="15"/>
    <col min="3586" max="3586" width="8.28515625" style="15" bestFit="1" customWidth="1"/>
    <col min="3587" max="3587" width="24.7109375" style="15" bestFit="1" customWidth="1"/>
    <col min="3588" max="3589" width="18.28515625" style="15" customWidth="1"/>
    <col min="3590" max="3590" width="16" style="15" customWidth="1"/>
    <col min="3591" max="3841" width="9.140625" style="15"/>
    <col min="3842" max="3842" width="8.28515625" style="15" bestFit="1" customWidth="1"/>
    <col min="3843" max="3843" width="24.7109375" style="15" bestFit="1" customWidth="1"/>
    <col min="3844" max="3845" width="18.28515625" style="15" customWidth="1"/>
    <col min="3846" max="3846" width="16" style="15" customWidth="1"/>
    <col min="3847" max="4097" width="9.140625" style="15"/>
    <col min="4098" max="4098" width="8.28515625" style="15" bestFit="1" customWidth="1"/>
    <col min="4099" max="4099" width="24.7109375" style="15" bestFit="1" customWidth="1"/>
    <col min="4100" max="4101" width="18.28515625" style="15" customWidth="1"/>
    <col min="4102" max="4102" width="16" style="15" customWidth="1"/>
    <col min="4103" max="4353" width="9.140625" style="15"/>
    <col min="4354" max="4354" width="8.28515625" style="15" bestFit="1" customWidth="1"/>
    <col min="4355" max="4355" width="24.7109375" style="15" bestFit="1" customWidth="1"/>
    <col min="4356" max="4357" width="18.28515625" style="15" customWidth="1"/>
    <col min="4358" max="4358" width="16" style="15" customWidth="1"/>
    <col min="4359" max="4609" width="9.140625" style="15"/>
    <col min="4610" max="4610" width="8.28515625" style="15" bestFit="1" customWidth="1"/>
    <col min="4611" max="4611" width="24.7109375" style="15" bestFit="1" customWidth="1"/>
    <col min="4612" max="4613" width="18.28515625" style="15" customWidth="1"/>
    <col min="4614" max="4614" width="16" style="15" customWidth="1"/>
    <col min="4615" max="4865" width="9.140625" style="15"/>
    <col min="4866" max="4866" width="8.28515625" style="15" bestFit="1" customWidth="1"/>
    <col min="4867" max="4867" width="24.7109375" style="15" bestFit="1" customWidth="1"/>
    <col min="4868" max="4869" width="18.28515625" style="15" customWidth="1"/>
    <col min="4870" max="4870" width="16" style="15" customWidth="1"/>
    <col min="4871" max="5121" width="9.140625" style="15"/>
    <col min="5122" max="5122" width="8.28515625" style="15" bestFit="1" customWidth="1"/>
    <col min="5123" max="5123" width="24.7109375" style="15" bestFit="1" customWidth="1"/>
    <col min="5124" max="5125" width="18.28515625" style="15" customWidth="1"/>
    <col min="5126" max="5126" width="16" style="15" customWidth="1"/>
    <col min="5127" max="5377" width="9.140625" style="15"/>
    <col min="5378" max="5378" width="8.28515625" style="15" bestFit="1" customWidth="1"/>
    <col min="5379" max="5379" width="24.7109375" style="15" bestFit="1" customWidth="1"/>
    <col min="5380" max="5381" width="18.28515625" style="15" customWidth="1"/>
    <col min="5382" max="5382" width="16" style="15" customWidth="1"/>
    <col min="5383" max="5633" width="9.140625" style="15"/>
    <col min="5634" max="5634" width="8.28515625" style="15" bestFit="1" customWidth="1"/>
    <col min="5635" max="5635" width="24.7109375" style="15" bestFit="1" customWidth="1"/>
    <col min="5636" max="5637" width="18.28515625" style="15" customWidth="1"/>
    <col min="5638" max="5638" width="16" style="15" customWidth="1"/>
    <col min="5639" max="5889" width="9.140625" style="15"/>
    <col min="5890" max="5890" width="8.28515625" style="15" bestFit="1" customWidth="1"/>
    <col min="5891" max="5891" width="24.7109375" style="15" bestFit="1" customWidth="1"/>
    <col min="5892" max="5893" width="18.28515625" style="15" customWidth="1"/>
    <col min="5894" max="5894" width="16" style="15" customWidth="1"/>
    <col min="5895" max="6145" width="9.140625" style="15"/>
    <col min="6146" max="6146" width="8.28515625" style="15" bestFit="1" customWidth="1"/>
    <col min="6147" max="6147" width="24.7109375" style="15" bestFit="1" customWidth="1"/>
    <col min="6148" max="6149" width="18.28515625" style="15" customWidth="1"/>
    <col min="6150" max="6150" width="16" style="15" customWidth="1"/>
    <col min="6151" max="6401" width="9.140625" style="15"/>
    <col min="6402" max="6402" width="8.28515625" style="15" bestFit="1" customWidth="1"/>
    <col min="6403" max="6403" width="24.7109375" style="15" bestFit="1" customWidth="1"/>
    <col min="6404" max="6405" width="18.28515625" style="15" customWidth="1"/>
    <col min="6406" max="6406" width="16" style="15" customWidth="1"/>
    <col min="6407" max="6657" width="9.140625" style="15"/>
    <col min="6658" max="6658" width="8.28515625" style="15" bestFit="1" customWidth="1"/>
    <col min="6659" max="6659" width="24.7109375" style="15" bestFit="1" customWidth="1"/>
    <col min="6660" max="6661" width="18.28515625" style="15" customWidth="1"/>
    <col min="6662" max="6662" width="16" style="15" customWidth="1"/>
    <col min="6663" max="6913" width="9.140625" style="15"/>
    <col min="6914" max="6914" width="8.28515625" style="15" bestFit="1" customWidth="1"/>
    <col min="6915" max="6915" width="24.7109375" style="15" bestFit="1" customWidth="1"/>
    <col min="6916" max="6917" width="18.28515625" style="15" customWidth="1"/>
    <col min="6918" max="6918" width="16" style="15" customWidth="1"/>
    <col min="6919" max="7169" width="9.140625" style="15"/>
    <col min="7170" max="7170" width="8.28515625" style="15" bestFit="1" customWidth="1"/>
    <col min="7171" max="7171" width="24.7109375" style="15" bestFit="1" customWidth="1"/>
    <col min="7172" max="7173" width="18.28515625" style="15" customWidth="1"/>
    <col min="7174" max="7174" width="16" style="15" customWidth="1"/>
    <col min="7175" max="7425" width="9.140625" style="15"/>
    <col min="7426" max="7426" width="8.28515625" style="15" bestFit="1" customWidth="1"/>
    <col min="7427" max="7427" width="24.7109375" style="15" bestFit="1" customWidth="1"/>
    <col min="7428" max="7429" width="18.28515625" style="15" customWidth="1"/>
    <col min="7430" max="7430" width="16" style="15" customWidth="1"/>
    <col min="7431" max="7681" width="9.140625" style="15"/>
    <col min="7682" max="7682" width="8.28515625" style="15" bestFit="1" customWidth="1"/>
    <col min="7683" max="7683" width="24.7109375" style="15" bestFit="1" customWidth="1"/>
    <col min="7684" max="7685" width="18.28515625" style="15" customWidth="1"/>
    <col min="7686" max="7686" width="16" style="15" customWidth="1"/>
    <col min="7687" max="7937" width="9.140625" style="15"/>
    <col min="7938" max="7938" width="8.28515625" style="15" bestFit="1" customWidth="1"/>
    <col min="7939" max="7939" width="24.7109375" style="15" bestFit="1" customWidth="1"/>
    <col min="7940" max="7941" width="18.28515625" style="15" customWidth="1"/>
    <col min="7942" max="7942" width="16" style="15" customWidth="1"/>
    <col min="7943" max="8193" width="9.140625" style="15"/>
    <col min="8194" max="8194" width="8.28515625" style="15" bestFit="1" customWidth="1"/>
    <col min="8195" max="8195" width="24.7109375" style="15" bestFit="1" customWidth="1"/>
    <col min="8196" max="8197" width="18.28515625" style="15" customWidth="1"/>
    <col min="8198" max="8198" width="16" style="15" customWidth="1"/>
    <col min="8199" max="8449" width="9.140625" style="15"/>
    <col min="8450" max="8450" width="8.28515625" style="15" bestFit="1" customWidth="1"/>
    <col min="8451" max="8451" width="24.7109375" style="15" bestFit="1" customWidth="1"/>
    <col min="8452" max="8453" width="18.28515625" style="15" customWidth="1"/>
    <col min="8454" max="8454" width="16" style="15" customWidth="1"/>
    <col min="8455" max="8705" width="9.140625" style="15"/>
    <col min="8706" max="8706" width="8.28515625" style="15" bestFit="1" customWidth="1"/>
    <col min="8707" max="8707" width="24.7109375" style="15" bestFit="1" customWidth="1"/>
    <col min="8708" max="8709" width="18.28515625" style="15" customWidth="1"/>
    <col min="8710" max="8710" width="16" style="15" customWidth="1"/>
    <col min="8711" max="8961" width="9.140625" style="15"/>
    <col min="8962" max="8962" width="8.28515625" style="15" bestFit="1" customWidth="1"/>
    <col min="8963" max="8963" width="24.7109375" style="15" bestFit="1" customWidth="1"/>
    <col min="8964" max="8965" width="18.28515625" style="15" customWidth="1"/>
    <col min="8966" max="8966" width="16" style="15" customWidth="1"/>
    <col min="8967" max="9217" width="9.140625" style="15"/>
    <col min="9218" max="9218" width="8.28515625" style="15" bestFit="1" customWidth="1"/>
    <col min="9219" max="9219" width="24.7109375" style="15" bestFit="1" customWidth="1"/>
    <col min="9220" max="9221" width="18.28515625" style="15" customWidth="1"/>
    <col min="9222" max="9222" width="16" style="15" customWidth="1"/>
    <col min="9223" max="9473" width="9.140625" style="15"/>
    <col min="9474" max="9474" width="8.28515625" style="15" bestFit="1" customWidth="1"/>
    <col min="9475" max="9475" width="24.7109375" style="15" bestFit="1" customWidth="1"/>
    <col min="9476" max="9477" width="18.28515625" style="15" customWidth="1"/>
    <col min="9478" max="9478" width="16" style="15" customWidth="1"/>
    <col min="9479" max="9729" width="9.140625" style="15"/>
    <col min="9730" max="9730" width="8.28515625" style="15" bestFit="1" customWidth="1"/>
    <col min="9731" max="9731" width="24.7109375" style="15" bestFit="1" customWidth="1"/>
    <col min="9732" max="9733" width="18.28515625" style="15" customWidth="1"/>
    <col min="9734" max="9734" width="16" style="15" customWidth="1"/>
    <col min="9735" max="9985" width="9.140625" style="15"/>
    <col min="9986" max="9986" width="8.28515625" style="15" bestFit="1" customWidth="1"/>
    <col min="9987" max="9987" width="24.7109375" style="15" bestFit="1" customWidth="1"/>
    <col min="9988" max="9989" width="18.28515625" style="15" customWidth="1"/>
    <col min="9990" max="9990" width="16" style="15" customWidth="1"/>
    <col min="9991" max="10241" width="9.140625" style="15"/>
    <col min="10242" max="10242" width="8.28515625" style="15" bestFit="1" customWidth="1"/>
    <col min="10243" max="10243" width="24.7109375" style="15" bestFit="1" customWidth="1"/>
    <col min="10244" max="10245" width="18.28515625" style="15" customWidth="1"/>
    <col min="10246" max="10246" width="16" style="15" customWidth="1"/>
    <col min="10247" max="10497" width="9.140625" style="15"/>
    <col min="10498" max="10498" width="8.28515625" style="15" bestFit="1" customWidth="1"/>
    <col min="10499" max="10499" width="24.7109375" style="15" bestFit="1" customWidth="1"/>
    <col min="10500" max="10501" width="18.28515625" style="15" customWidth="1"/>
    <col min="10502" max="10502" width="16" style="15" customWidth="1"/>
    <col min="10503" max="10753" width="9.140625" style="15"/>
    <col min="10754" max="10754" width="8.28515625" style="15" bestFit="1" customWidth="1"/>
    <col min="10755" max="10755" width="24.7109375" style="15" bestFit="1" customWidth="1"/>
    <col min="10756" max="10757" width="18.28515625" style="15" customWidth="1"/>
    <col min="10758" max="10758" width="16" style="15" customWidth="1"/>
    <col min="10759" max="11009" width="9.140625" style="15"/>
    <col min="11010" max="11010" width="8.28515625" style="15" bestFit="1" customWidth="1"/>
    <col min="11011" max="11011" width="24.7109375" style="15" bestFit="1" customWidth="1"/>
    <col min="11012" max="11013" width="18.28515625" style="15" customWidth="1"/>
    <col min="11014" max="11014" width="16" style="15" customWidth="1"/>
    <col min="11015" max="11265" width="9.140625" style="15"/>
    <col min="11266" max="11266" width="8.28515625" style="15" bestFit="1" customWidth="1"/>
    <col min="11267" max="11267" width="24.7109375" style="15" bestFit="1" customWidth="1"/>
    <col min="11268" max="11269" width="18.28515625" style="15" customWidth="1"/>
    <col min="11270" max="11270" width="16" style="15" customWidth="1"/>
    <col min="11271" max="11521" width="9.140625" style="15"/>
    <col min="11522" max="11522" width="8.28515625" style="15" bestFit="1" customWidth="1"/>
    <col min="11523" max="11523" width="24.7109375" style="15" bestFit="1" customWidth="1"/>
    <col min="11524" max="11525" width="18.28515625" style="15" customWidth="1"/>
    <col min="11526" max="11526" width="16" style="15" customWidth="1"/>
    <col min="11527" max="11777" width="9.140625" style="15"/>
    <col min="11778" max="11778" width="8.28515625" style="15" bestFit="1" customWidth="1"/>
    <col min="11779" max="11779" width="24.7109375" style="15" bestFit="1" customWidth="1"/>
    <col min="11780" max="11781" width="18.28515625" style="15" customWidth="1"/>
    <col min="11782" max="11782" width="16" style="15" customWidth="1"/>
    <col min="11783" max="12033" width="9.140625" style="15"/>
    <col min="12034" max="12034" width="8.28515625" style="15" bestFit="1" customWidth="1"/>
    <col min="12035" max="12035" width="24.7109375" style="15" bestFit="1" customWidth="1"/>
    <col min="12036" max="12037" width="18.28515625" style="15" customWidth="1"/>
    <col min="12038" max="12038" width="16" style="15" customWidth="1"/>
    <col min="12039" max="12289" width="9.140625" style="15"/>
    <col min="12290" max="12290" width="8.28515625" style="15" bestFit="1" customWidth="1"/>
    <col min="12291" max="12291" width="24.7109375" style="15" bestFit="1" customWidth="1"/>
    <col min="12292" max="12293" width="18.28515625" style="15" customWidth="1"/>
    <col min="12294" max="12294" width="16" style="15" customWidth="1"/>
    <col min="12295" max="12545" width="9.140625" style="15"/>
    <col min="12546" max="12546" width="8.28515625" style="15" bestFit="1" customWidth="1"/>
    <col min="12547" max="12547" width="24.7109375" style="15" bestFit="1" customWidth="1"/>
    <col min="12548" max="12549" width="18.28515625" style="15" customWidth="1"/>
    <col min="12550" max="12550" width="16" style="15" customWidth="1"/>
    <col min="12551" max="12801" width="9.140625" style="15"/>
    <col min="12802" max="12802" width="8.28515625" style="15" bestFit="1" customWidth="1"/>
    <col min="12803" max="12803" width="24.7109375" style="15" bestFit="1" customWidth="1"/>
    <col min="12804" max="12805" width="18.28515625" style="15" customWidth="1"/>
    <col min="12806" max="12806" width="16" style="15" customWidth="1"/>
    <col min="12807" max="13057" width="9.140625" style="15"/>
    <col min="13058" max="13058" width="8.28515625" style="15" bestFit="1" customWidth="1"/>
    <col min="13059" max="13059" width="24.7109375" style="15" bestFit="1" customWidth="1"/>
    <col min="13060" max="13061" width="18.28515625" style="15" customWidth="1"/>
    <col min="13062" max="13062" width="16" style="15" customWidth="1"/>
    <col min="13063" max="13313" width="9.140625" style="15"/>
    <col min="13314" max="13314" width="8.28515625" style="15" bestFit="1" customWidth="1"/>
    <col min="13315" max="13315" width="24.7109375" style="15" bestFit="1" customWidth="1"/>
    <col min="13316" max="13317" width="18.28515625" style="15" customWidth="1"/>
    <col min="13318" max="13318" width="16" style="15" customWidth="1"/>
    <col min="13319" max="13569" width="9.140625" style="15"/>
    <col min="13570" max="13570" width="8.28515625" style="15" bestFit="1" customWidth="1"/>
    <col min="13571" max="13571" width="24.7109375" style="15" bestFit="1" customWidth="1"/>
    <col min="13572" max="13573" width="18.28515625" style="15" customWidth="1"/>
    <col min="13574" max="13574" width="16" style="15" customWidth="1"/>
    <col min="13575" max="13825" width="9.140625" style="15"/>
    <col min="13826" max="13826" width="8.28515625" style="15" bestFit="1" customWidth="1"/>
    <col min="13827" max="13827" width="24.7109375" style="15" bestFit="1" customWidth="1"/>
    <col min="13828" max="13829" width="18.28515625" style="15" customWidth="1"/>
    <col min="13830" max="13830" width="16" style="15" customWidth="1"/>
    <col min="13831" max="14081" width="9.140625" style="15"/>
    <col min="14082" max="14082" width="8.28515625" style="15" bestFit="1" customWidth="1"/>
    <col min="14083" max="14083" width="24.7109375" style="15" bestFit="1" customWidth="1"/>
    <col min="14084" max="14085" width="18.28515625" style="15" customWidth="1"/>
    <col min="14086" max="14086" width="16" style="15" customWidth="1"/>
    <col min="14087" max="14337" width="9.140625" style="15"/>
    <col min="14338" max="14338" width="8.28515625" style="15" bestFit="1" customWidth="1"/>
    <col min="14339" max="14339" width="24.7109375" style="15" bestFit="1" customWidth="1"/>
    <col min="14340" max="14341" width="18.28515625" style="15" customWidth="1"/>
    <col min="14342" max="14342" width="16" style="15" customWidth="1"/>
    <col min="14343" max="14593" width="9.140625" style="15"/>
    <col min="14594" max="14594" width="8.28515625" style="15" bestFit="1" customWidth="1"/>
    <col min="14595" max="14595" width="24.7109375" style="15" bestFit="1" customWidth="1"/>
    <col min="14596" max="14597" width="18.28515625" style="15" customWidth="1"/>
    <col min="14598" max="14598" width="16" style="15" customWidth="1"/>
    <col min="14599" max="14849" width="9.140625" style="15"/>
    <col min="14850" max="14850" width="8.28515625" style="15" bestFit="1" customWidth="1"/>
    <col min="14851" max="14851" width="24.7109375" style="15" bestFit="1" customWidth="1"/>
    <col min="14852" max="14853" width="18.28515625" style="15" customWidth="1"/>
    <col min="14854" max="14854" width="16" style="15" customWidth="1"/>
    <col min="14855" max="15105" width="9.140625" style="15"/>
    <col min="15106" max="15106" width="8.28515625" style="15" bestFit="1" customWidth="1"/>
    <col min="15107" max="15107" width="24.7109375" style="15" bestFit="1" customWidth="1"/>
    <col min="15108" max="15109" width="18.28515625" style="15" customWidth="1"/>
    <col min="15110" max="15110" width="16" style="15" customWidth="1"/>
    <col min="15111" max="15361" width="9.140625" style="15"/>
    <col min="15362" max="15362" width="8.28515625" style="15" bestFit="1" customWidth="1"/>
    <col min="15363" max="15363" width="24.7109375" style="15" bestFit="1" customWidth="1"/>
    <col min="15364" max="15365" width="18.28515625" style="15" customWidth="1"/>
    <col min="15366" max="15366" width="16" style="15" customWidth="1"/>
    <col min="15367" max="15617" width="9.140625" style="15"/>
    <col min="15618" max="15618" width="8.28515625" style="15" bestFit="1" customWidth="1"/>
    <col min="15619" max="15619" width="24.7109375" style="15" bestFit="1" customWidth="1"/>
    <col min="15620" max="15621" width="18.28515625" style="15" customWidth="1"/>
    <col min="15622" max="15622" width="16" style="15" customWidth="1"/>
    <col min="15623" max="15873" width="9.140625" style="15"/>
    <col min="15874" max="15874" width="8.28515625" style="15" bestFit="1" customWidth="1"/>
    <col min="15875" max="15875" width="24.7109375" style="15" bestFit="1" customWidth="1"/>
    <col min="15876" max="15877" width="18.28515625" style="15" customWidth="1"/>
    <col min="15878" max="15878" width="16" style="15" customWidth="1"/>
    <col min="15879" max="16129" width="9.140625" style="15"/>
    <col min="16130" max="16130" width="8.28515625" style="15" bestFit="1" customWidth="1"/>
    <col min="16131" max="16131" width="24.7109375" style="15" bestFit="1" customWidth="1"/>
    <col min="16132" max="16133" width="18.28515625" style="15" customWidth="1"/>
    <col min="16134" max="16134" width="16" style="15" customWidth="1"/>
    <col min="16135" max="16384" width="9.140625" style="15"/>
  </cols>
  <sheetData>
    <row r="1" spans="1:16" s="8" customFormat="1" ht="20.25" customHeight="1" x14ac:dyDescent="0.3">
      <c r="A1" s="499" t="s">
        <v>0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125"/>
    </row>
    <row r="2" spans="1:16" s="8" customFormat="1" ht="48" customHeight="1" thickBot="1" x14ac:dyDescent="0.3">
      <c r="A2" s="536" t="s">
        <v>121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126"/>
    </row>
    <row r="3" spans="1:16" s="8" customFormat="1" ht="36.75" customHeight="1" thickBot="1" x14ac:dyDescent="0.3">
      <c r="A3" s="555" t="s">
        <v>120</v>
      </c>
      <c r="B3" s="556"/>
      <c r="C3" s="556"/>
      <c r="D3" s="556"/>
      <c r="E3" s="557"/>
      <c r="F3" s="561" t="s">
        <v>84</v>
      </c>
      <c r="G3" s="562"/>
      <c r="H3" s="562"/>
      <c r="I3" s="562"/>
      <c r="J3" s="562"/>
      <c r="K3" s="563"/>
      <c r="L3" s="351"/>
      <c r="M3" s="352"/>
      <c r="N3" s="352"/>
      <c r="O3" s="352"/>
      <c r="P3" s="352"/>
    </row>
    <row r="4" spans="1:16" s="8" customFormat="1" ht="38.25" customHeight="1" thickBot="1" x14ac:dyDescent="0.3">
      <c r="A4" s="558"/>
      <c r="B4" s="559"/>
      <c r="C4" s="559"/>
      <c r="D4" s="559"/>
      <c r="E4" s="560"/>
      <c r="F4" s="564" t="s">
        <v>112</v>
      </c>
      <c r="G4" s="548"/>
      <c r="H4" s="565"/>
      <c r="I4" s="566" t="s">
        <v>113</v>
      </c>
      <c r="J4" s="567"/>
      <c r="K4" s="568"/>
      <c r="L4" s="353"/>
      <c r="M4" s="352"/>
      <c r="N4" s="352"/>
      <c r="O4" s="352"/>
      <c r="P4" s="352"/>
    </row>
    <row r="5" spans="1:16" s="9" customFormat="1" ht="94.5" customHeight="1" x14ac:dyDescent="0.25">
      <c r="A5" s="196" t="s">
        <v>43</v>
      </c>
      <c r="B5" s="162" t="s">
        <v>44</v>
      </c>
      <c r="C5" s="24" t="s">
        <v>101</v>
      </c>
      <c r="D5" s="24" t="s">
        <v>102</v>
      </c>
      <c r="E5" s="197" t="s">
        <v>103</v>
      </c>
      <c r="F5" s="170" t="s">
        <v>109</v>
      </c>
      <c r="G5" s="171" t="s">
        <v>2</v>
      </c>
      <c r="H5" s="171" t="s">
        <v>111</v>
      </c>
      <c r="I5" s="171" t="s">
        <v>109</v>
      </c>
      <c r="J5" s="171" t="s">
        <v>2</v>
      </c>
      <c r="K5" s="173" t="s">
        <v>110</v>
      </c>
      <c r="L5" s="354"/>
      <c r="M5" s="355"/>
      <c r="N5" s="355"/>
      <c r="O5" s="355"/>
      <c r="P5" s="355"/>
    </row>
    <row r="6" spans="1:16" s="20" customFormat="1" ht="13.5" customHeight="1" x14ac:dyDescent="0.25">
      <c r="A6" s="198">
        <v>1</v>
      </c>
      <c r="B6" s="25">
        <v>2</v>
      </c>
      <c r="C6" s="25">
        <v>3</v>
      </c>
      <c r="D6" s="25">
        <v>4</v>
      </c>
      <c r="E6" s="199">
        <v>5</v>
      </c>
      <c r="F6" s="96">
        <v>6</v>
      </c>
      <c r="G6" s="69">
        <v>7</v>
      </c>
      <c r="H6" s="69">
        <v>8</v>
      </c>
      <c r="I6" s="69">
        <v>9</v>
      </c>
      <c r="J6" s="69">
        <v>10</v>
      </c>
      <c r="K6" s="97">
        <v>11</v>
      </c>
      <c r="L6" s="356"/>
      <c r="M6" s="357"/>
      <c r="N6" s="357"/>
      <c r="O6" s="357"/>
      <c r="P6" s="357"/>
    </row>
    <row r="7" spans="1:16" s="13" customFormat="1" ht="15.75" x14ac:dyDescent="0.25">
      <c r="A7" s="83">
        <v>1</v>
      </c>
      <c r="B7" s="26" t="s">
        <v>45</v>
      </c>
      <c r="C7" s="66">
        <v>757178</v>
      </c>
      <c r="D7" s="66">
        <v>403828</v>
      </c>
      <c r="E7" s="200">
        <f>C7+D7</f>
        <v>1161006</v>
      </c>
      <c r="F7" s="83"/>
      <c r="G7" s="18"/>
      <c r="H7" s="18"/>
      <c r="I7" s="18"/>
      <c r="J7" s="18"/>
      <c r="K7" s="182"/>
      <c r="L7" s="358"/>
      <c r="M7" s="265"/>
      <c r="N7" s="265"/>
      <c r="O7" s="265"/>
      <c r="P7" s="265"/>
    </row>
    <row r="8" spans="1:16" s="12" customFormat="1" ht="15.75" x14ac:dyDescent="0.25">
      <c r="A8" s="41">
        <v>2</v>
      </c>
      <c r="B8" s="61" t="s">
        <v>46</v>
      </c>
      <c r="C8" s="71">
        <v>133644</v>
      </c>
      <c r="D8" s="72">
        <v>71277</v>
      </c>
      <c r="E8" s="163">
        <f t="shared" ref="E8:E45" si="0">C8+D8</f>
        <v>204921</v>
      </c>
      <c r="F8" s="300">
        <v>133644</v>
      </c>
      <c r="G8" s="129">
        <v>71277</v>
      </c>
      <c r="H8" s="128">
        <f>F8+G8</f>
        <v>204921</v>
      </c>
      <c r="I8" s="130">
        <f>C8-F8</f>
        <v>0</v>
      </c>
      <c r="J8" s="130">
        <f>D8-G8</f>
        <v>0</v>
      </c>
      <c r="K8" s="184">
        <f>I8+J8</f>
        <v>0</v>
      </c>
      <c r="L8" s="358"/>
      <c r="M8" s="265"/>
      <c r="N8" s="265"/>
      <c r="O8" s="265"/>
      <c r="P8" s="265"/>
    </row>
    <row r="9" spans="1:16" s="13" customFormat="1" ht="15.75" x14ac:dyDescent="0.25">
      <c r="A9" s="83">
        <v>3</v>
      </c>
      <c r="B9" s="70" t="s">
        <v>47</v>
      </c>
      <c r="C9" s="72">
        <v>493750</v>
      </c>
      <c r="D9" s="72">
        <v>263333</v>
      </c>
      <c r="E9" s="163">
        <f t="shared" si="0"/>
        <v>757083</v>
      </c>
      <c r="F9" s="183">
        <v>493750</v>
      </c>
      <c r="G9" s="129">
        <v>263333</v>
      </c>
      <c r="H9" s="128">
        <f>F9+G9</f>
        <v>757083</v>
      </c>
      <c r="I9" s="130">
        <f>C9-F9</f>
        <v>0</v>
      </c>
      <c r="J9" s="130">
        <f>D9-G9</f>
        <v>0</v>
      </c>
      <c r="K9" s="184">
        <f>I9+J9</f>
        <v>0</v>
      </c>
      <c r="L9" s="350"/>
      <c r="M9" s="265"/>
      <c r="N9" s="265"/>
      <c r="O9" s="265"/>
      <c r="P9" s="265"/>
    </row>
    <row r="10" spans="1:16" s="12" customFormat="1" ht="15.75" x14ac:dyDescent="0.25">
      <c r="A10" s="41">
        <v>4</v>
      </c>
      <c r="B10" s="26" t="s">
        <v>48</v>
      </c>
      <c r="C10" s="67">
        <v>345510</v>
      </c>
      <c r="D10" s="66">
        <v>184272</v>
      </c>
      <c r="E10" s="200">
        <f t="shared" si="0"/>
        <v>529782</v>
      </c>
      <c r="F10" s="185"/>
      <c r="G10" s="43"/>
      <c r="H10" s="43"/>
      <c r="I10" s="43"/>
      <c r="J10" s="43"/>
      <c r="K10" s="186"/>
      <c r="L10" s="359"/>
      <c r="M10" s="265"/>
      <c r="N10" s="265"/>
      <c r="O10" s="265"/>
      <c r="P10" s="265"/>
    </row>
    <row r="11" spans="1:16" s="12" customFormat="1" ht="15.75" x14ac:dyDescent="0.25">
      <c r="A11" s="83">
        <v>5</v>
      </c>
      <c r="B11" s="70" t="s">
        <v>49</v>
      </c>
      <c r="C11" s="71">
        <v>728723</v>
      </c>
      <c r="D11" s="72">
        <v>388652</v>
      </c>
      <c r="E11" s="163">
        <f t="shared" si="0"/>
        <v>1117375</v>
      </c>
      <c r="F11" s="127">
        <v>728723</v>
      </c>
      <c r="G11" s="296">
        <v>388652</v>
      </c>
      <c r="H11" s="131">
        <f>F11+G11</f>
        <v>1117375</v>
      </c>
      <c r="I11" s="131">
        <f t="shared" ref="I11" si="1">C11-F11</f>
        <v>0</v>
      </c>
      <c r="J11" s="131">
        <f t="shared" ref="J11" si="2">D11-G11</f>
        <v>0</v>
      </c>
      <c r="K11" s="188">
        <f>I11+J11</f>
        <v>0</v>
      </c>
      <c r="L11" s="359"/>
      <c r="M11" s="265"/>
      <c r="N11" s="265"/>
      <c r="O11" s="265"/>
      <c r="P11" s="265"/>
    </row>
    <row r="12" spans="1:16" s="13" customFormat="1" ht="15.75" x14ac:dyDescent="0.25">
      <c r="A12" s="41">
        <v>6</v>
      </c>
      <c r="B12" s="61" t="s">
        <v>50</v>
      </c>
      <c r="C12" s="72">
        <v>701661</v>
      </c>
      <c r="D12" s="72">
        <v>374219</v>
      </c>
      <c r="E12" s="163">
        <f t="shared" si="0"/>
        <v>1075880</v>
      </c>
      <c r="F12" s="129">
        <v>701661</v>
      </c>
      <c r="G12" s="129">
        <v>374219</v>
      </c>
      <c r="H12" s="131">
        <f>F12+G12</f>
        <v>1075880</v>
      </c>
      <c r="I12" s="131">
        <f t="shared" ref="I12:J14" si="3">C12-F12</f>
        <v>0</v>
      </c>
      <c r="J12" s="131">
        <f t="shared" si="3"/>
        <v>0</v>
      </c>
      <c r="K12" s="188">
        <f>I12+J12</f>
        <v>0</v>
      </c>
      <c r="L12" s="360"/>
      <c r="M12" s="265"/>
      <c r="N12" s="265"/>
      <c r="O12" s="265"/>
      <c r="P12" s="265"/>
    </row>
    <row r="13" spans="1:16" s="13" customFormat="1" ht="15.75" x14ac:dyDescent="0.25">
      <c r="A13" s="83">
        <v>7</v>
      </c>
      <c r="B13" s="61" t="s">
        <v>51</v>
      </c>
      <c r="C13" s="72">
        <v>533105</v>
      </c>
      <c r="D13" s="72">
        <v>284322</v>
      </c>
      <c r="E13" s="163">
        <f t="shared" si="0"/>
        <v>817427</v>
      </c>
      <c r="F13" s="187">
        <v>533105</v>
      </c>
      <c r="G13" s="128">
        <v>284322</v>
      </c>
      <c r="H13" s="128">
        <f>F13+G13</f>
        <v>817427</v>
      </c>
      <c r="I13" s="131">
        <f t="shared" si="3"/>
        <v>0</v>
      </c>
      <c r="J13" s="131">
        <f t="shared" si="3"/>
        <v>0</v>
      </c>
      <c r="K13" s="188">
        <f>I13+J13</f>
        <v>0</v>
      </c>
      <c r="L13" s="360"/>
      <c r="M13" s="265"/>
      <c r="N13" s="265"/>
      <c r="O13" s="265"/>
      <c r="P13" s="265"/>
    </row>
    <row r="14" spans="1:16" s="12" customFormat="1" ht="15.75" x14ac:dyDescent="0.25">
      <c r="A14" s="41">
        <v>8</v>
      </c>
      <c r="B14" s="70" t="s">
        <v>52</v>
      </c>
      <c r="C14" s="71">
        <v>278301</v>
      </c>
      <c r="D14" s="72">
        <v>148427</v>
      </c>
      <c r="E14" s="163">
        <f t="shared" si="0"/>
        <v>426728</v>
      </c>
      <c r="F14" s="127">
        <v>278301</v>
      </c>
      <c r="G14" s="296">
        <v>148427</v>
      </c>
      <c r="H14" s="296">
        <f>F14+G14</f>
        <v>426728</v>
      </c>
      <c r="I14" s="133">
        <f t="shared" si="3"/>
        <v>0</v>
      </c>
      <c r="J14" s="133">
        <f t="shared" si="3"/>
        <v>0</v>
      </c>
      <c r="K14" s="190">
        <f>I14+J14</f>
        <v>0</v>
      </c>
      <c r="L14" s="360"/>
      <c r="M14" s="265"/>
      <c r="N14" s="265"/>
      <c r="O14" s="265"/>
      <c r="P14" s="265"/>
    </row>
    <row r="15" spans="1:16" s="13" customFormat="1" ht="15.75" x14ac:dyDescent="0.25">
      <c r="A15" s="83">
        <v>9</v>
      </c>
      <c r="B15" s="70" t="s">
        <v>53</v>
      </c>
      <c r="C15" s="72">
        <v>904721</v>
      </c>
      <c r="D15" s="72">
        <v>482518</v>
      </c>
      <c r="E15" s="163">
        <f t="shared" si="0"/>
        <v>1387239</v>
      </c>
      <c r="F15" s="187">
        <v>904721</v>
      </c>
      <c r="G15" s="128">
        <v>482518</v>
      </c>
      <c r="H15" s="296">
        <f>F15+G15</f>
        <v>1387239</v>
      </c>
      <c r="I15" s="133">
        <f t="shared" ref="I15" si="4">C15-F15</f>
        <v>0</v>
      </c>
      <c r="J15" s="133">
        <f t="shared" ref="J15" si="5">D15-G15</f>
        <v>0</v>
      </c>
      <c r="K15" s="190">
        <f>I15+J15</f>
        <v>0</v>
      </c>
      <c r="L15" s="359"/>
      <c r="M15" s="265"/>
      <c r="N15" s="265"/>
      <c r="O15" s="265"/>
      <c r="P15" s="265"/>
    </row>
    <row r="16" spans="1:16" s="13" customFormat="1" ht="15.75" x14ac:dyDescent="0.25">
      <c r="A16" s="41">
        <v>10</v>
      </c>
      <c r="B16" s="26" t="s">
        <v>54</v>
      </c>
      <c r="C16" s="66">
        <v>1466921</v>
      </c>
      <c r="D16" s="66">
        <v>782358</v>
      </c>
      <c r="E16" s="200">
        <f t="shared" si="0"/>
        <v>2249279</v>
      </c>
      <c r="F16" s="191"/>
      <c r="G16" s="134"/>
      <c r="H16" s="134"/>
      <c r="I16" s="134"/>
      <c r="J16" s="134"/>
      <c r="K16" s="192"/>
      <c r="L16" s="359"/>
      <c r="M16" s="265"/>
      <c r="N16" s="265"/>
      <c r="O16" s="265"/>
      <c r="P16" s="265"/>
    </row>
    <row r="17" spans="1:16" s="13" customFormat="1" ht="15.75" x14ac:dyDescent="0.25">
      <c r="A17" s="83">
        <v>11</v>
      </c>
      <c r="B17" s="364" t="s">
        <v>55</v>
      </c>
      <c r="C17" s="72">
        <v>880812</v>
      </c>
      <c r="D17" s="72">
        <v>469766</v>
      </c>
      <c r="E17" s="163">
        <f t="shared" si="0"/>
        <v>1350578</v>
      </c>
      <c r="F17" s="189"/>
      <c r="G17" s="132"/>
      <c r="H17" s="128">
        <v>1345375</v>
      </c>
      <c r="I17" s="134"/>
      <c r="J17" s="134"/>
      <c r="K17" s="363">
        <f>E17-H17</f>
        <v>5203</v>
      </c>
      <c r="L17" s="569" t="s">
        <v>169</v>
      </c>
      <c r="M17" s="570"/>
      <c r="N17" s="571"/>
      <c r="O17" s="265"/>
      <c r="P17" s="265"/>
    </row>
    <row r="18" spans="1:16" s="13" customFormat="1" ht="15.75" x14ac:dyDescent="0.25">
      <c r="A18" s="41">
        <v>12</v>
      </c>
      <c r="B18" s="26" t="s">
        <v>56</v>
      </c>
      <c r="C18" s="66">
        <v>508794</v>
      </c>
      <c r="D18" s="66">
        <v>271357</v>
      </c>
      <c r="E18" s="200">
        <f t="shared" si="0"/>
        <v>780151</v>
      </c>
      <c r="F18" s="191"/>
      <c r="G18" s="134"/>
      <c r="H18" s="134"/>
      <c r="I18" s="134"/>
      <c r="J18" s="134"/>
      <c r="K18" s="192"/>
      <c r="L18" s="359"/>
      <c r="M18" s="265"/>
      <c r="N18" s="265"/>
      <c r="O18" s="265"/>
      <c r="P18" s="265"/>
    </row>
    <row r="19" spans="1:16" s="13" customFormat="1" ht="15.75" x14ac:dyDescent="0.25">
      <c r="A19" s="83">
        <v>13</v>
      </c>
      <c r="B19" s="61" t="s">
        <v>57</v>
      </c>
      <c r="C19" s="72">
        <v>324476</v>
      </c>
      <c r="D19" s="72">
        <v>173054</v>
      </c>
      <c r="E19" s="163">
        <f t="shared" si="0"/>
        <v>497530</v>
      </c>
      <c r="F19" s="187">
        <v>324476</v>
      </c>
      <c r="G19" s="128">
        <v>173054</v>
      </c>
      <c r="H19" s="128">
        <f>F19+G19</f>
        <v>497530</v>
      </c>
      <c r="I19" s="131">
        <f t="shared" ref="I19:J21" si="6">C19-F19</f>
        <v>0</v>
      </c>
      <c r="J19" s="131">
        <f t="shared" si="6"/>
        <v>0</v>
      </c>
      <c r="K19" s="188">
        <f>I19+J19</f>
        <v>0</v>
      </c>
      <c r="L19" s="359"/>
      <c r="M19" s="265"/>
      <c r="N19" s="265"/>
      <c r="O19" s="265"/>
      <c r="P19" s="265"/>
    </row>
    <row r="20" spans="1:16" s="13" customFormat="1" ht="15.75" x14ac:dyDescent="0.25">
      <c r="A20" s="41">
        <v>14</v>
      </c>
      <c r="B20" s="70" t="s">
        <v>58</v>
      </c>
      <c r="C20" s="72">
        <v>252874</v>
      </c>
      <c r="D20" s="71">
        <v>134866</v>
      </c>
      <c r="E20" s="163">
        <f t="shared" si="0"/>
        <v>387740</v>
      </c>
      <c r="F20" s="129">
        <v>252874</v>
      </c>
      <c r="G20" s="300">
        <v>134866</v>
      </c>
      <c r="H20" s="128">
        <f>F20+G20</f>
        <v>387740</v>
      </c>
      <c r="I20" s="131">
        <f t="shared" si="6"/>
        <v>0</v>
      </c>
      <c r="J20" s="131">
        <f t="shared" si="6"/>
        <v>0</v>
      </c>
      <c r="K20" s="188">
        <f>I20+J20</f>
        <v>0</v>
      </c>
      <c r="L20" s="359"/>
      <c r="M20" s="265"/>
      <c r="N20" s="265"/>
      <c r="O20" s="265"/>
      <c r="P20" s="265"/>
    </row>
    <row r="21" spans="1:16" s="13" customFormat="1" ht="15.75" x14ac:dyDescent="0.25">
      <c r="A21" s="83">
        <v>15</v>
      </c>
      <c r="B21" s="70" t="s">
        <v>59</v>
      </c>
      <c r="C21" s="72">
        <v>322127</v>
      </c>
      <c r="D21" s="72">
        <v>171801</v>
      </c>
      <c r="E21" s="163">
        <f t="shared" si="0"/>
        <v>493928</v>
      </c>
      <c r="F21" s="183">
        <v>322127</v>
      </c>
      <c r="G21" s="129">
        <v>171801</v>
      </c>
      <c r="H21" s="131">
        <f>F21+G21</f>
        <v>493928</v>
      </c>
      <c r="I21" s="131">
        <f t="shared" si="6"/>
        <v>0</v>
      </c>
      <c r="J21" s="131">
        <f t="shared" si="6"/>
        <v>0</v>
      </c>
      <c r="K21" s="188">
        <f>I21+J21</f>
        <v>0</v>
      </c>
      <c r="L21" s="359"/>
      <c r="M21" s="265"/>
      <c r="N21" s="265"/>
      <c r="O21" s="265"/>
      <c r="P21" s="265"/>
    </row>
    <row r="22" spans="1:16" s="12" customFormat="1" ht="15.75" x14ac:dyDescent="0.25">
      <c r="A22" s="41">
        <v>16</v>
      </c>
      <c r="B22" s="26" t="s">
        <v>60</v>
      </c>
      <c r="C22" s="67">
        <v>872348</v>
      </c>
      <c r="D22" s="67">
        <v>465253</v>
      </c>
      <c r="E22" s="200">
        <f t="shared" si="0"/>
        <v>1337601</v>
      </c>
      <c r="F22" s="185"/>
      <c r="G22" s="43"/>
      <c r="H22" s="43"/>
      <c r="I22" s="43"/>
      <c r="J22" s="43"/>
      <c r="K22" s="186"/>
      <c r="L22" s="359"/>
      <c r="M22" s="265"/>
      <c r="N22" s="265"/>
      <c r="O22" s="265"/>
      <c r="P22" s="265"/>
    </row>
    <row r="23" spans="1:16" s="13" customFormat="1" ht="15.75" x14ac:dyDescent="0.25">
      <c r="A23" s="83">
        <v>17</v>
      </c>
      <c r="B23" s="70" t="s">
        <v>61</v>
      </c>
      <c r="C23" s="72">
        <v>379210</v>
      </c>
      <c r="D23" s="71">
        <v>202245</v>
      </c>
      <c r="E23" s="163">
        <f t="shared" si="0"/>
        <v>581455</v>
      </c>
      <c r="F23" s="187">
        <v>379210</v>
      </c>
      <c r="G23" s="128">
        <v>202245</v>
      </c>
      <c r="H23" s="131">
        <f>F23+G23</f>
        <v>581455</v>
      </c>
      <c r="I23" s="131">
        <f>C23-F23</f>
        <v>0</v>
      </c>
      <c r="J23" s="131">
        <f>D23-G23</f>
        <v>0</v>
      </c>
      <c r="K23" s="188">
        <f>I23+J23</f>
        <v>0</v>
      </c>
      <c r="L23" s="359"/>
      <c r="M23" s="265"/>
      <c r="N23" s="265"/>
      <c r="O23" s="265"/>
      <c r="P23" s="265"/>
    </row>
    <row r="24" spans="1:16" s="13" customFormat="1" ht="15.75" x14ac:dyDescent="0.25">
      <c r="A24" s="41">
        <v>18</v>
      </c>
      <c r="B24" s="26" t="s">
        <v>62</v>
      </c>
      <c r="C24" s="66">
        <v>323378</v>
      </c>
      <c r="D24" s="66">
        <v>172468</v>
      </c>
      <c r="E24" s="200">
        <f t="shared" si="0"/>
        <v>495846</v>
      </c>
      <c r="F24" s="191"/>
      <c r="G24" s="134"/>
      <c r="H24" s="134"/>
      <c r="I24" s="134"/>
      <c r="J24" s="134"/>
      <c r="K24" s="192"/>
      <c r="L24" s="359"/>
      <c r="M24" s="265"/>
      <c r="N24" s="265"/>
      <c r="O24" s="265"/>
      <c r="P24" s="265"/>
    </row>
    <row r="25" spans="1:16" s="13" customFormat="1" ht="15.75" x14ac:dyDescent="0.25">
      <c r="A25" s="83">
        <v>19</v>
      </c>
      <c r="B25" s="70" t="s">
        <v>63</v>
      </c>
      <c r="C25" s="72">
        <v>247333</v>
      </c>
      <c r="D25" s="71">
        <v>131911</v>
      </c>
      <c r="E25" s="163">
        <f t="shared" si="0"/>
        <v>379244</v>
      </c>
      <c r="F25" s="187">
        <v>247333</v>
      </c>
      <c r="G25" s="128">
        <v>131911</v>
      </c>
      <c r="H25" s="128">
        <f>F25+G25</f>
        <v>379244</v>
      </c>
      <c r="I25" s="131">
        <f>C25-F25</f>
        <v>0</v>
      </c>
      <c r="J25" s="131">
        <f>D25-G25</f>
        <v>0</v>
      </c>
      <c r="K25" s="188">
        <f>I25+J25</f>
        <v>0</v>
      </c>
      <c r="L25" s="359"/>
      <c r="M25" s="265"/>
      <c r="N25" s="265"/>
      <c r="O25" s="265"/>
      <c r="P25" s="265"/>
    </row>
    <row r="26" spans="1:16" s="13" customFormat="1" ht="15.75" x14ac:dyDescent="0.25">
      <c r="A26" s="41">
        <v>20</v>
      </c>
      <c r="B26" s="26" t="s">
        <v>64</v>
      </c>
      <c r="C26" s="66">
        <v>351089</v>
      </c>
      <c r="D26" s="66">
        <v>187247</v>
      </c>
      <c r="E26" s="200">
        <f t="shared" si="0"/>
        <v>538336</v>
      </c>
      <c r="F26" s="191"/>
      <c r="G26" s="134"/>
      <c r="H26" s="134"/>
      <c r="I26" s="134"/>
      <c r="J26" s="134"/>
      <c r="K26" s="192"/>
      <c r="L26" s="359"/>
      <c r="M26" s="265"/>
      <c r="N26" s="265"/>
      <c r="O26" s="265"/>
      <c r="P26" s="265"/>
    </row>
    <row r="27" spans="1:16" s="13" customFormat="1" ht="15.75" x14ac:dyDescent="0.25">
      <c r="A27" s="83">
        <v>21</v>
      </c>
      <c r="B27" s="70" t="s">
        <v>65</v>
      </c>
      <c r="C27" s="72">
        <v>864525</v>
      </c>
      <c r="D27" s="72">
        <v>461080</v>
      </c>
      <c r="E27" s="163">
        <f t="shared" si="0"/>
        <v>1325605</v>
      </c>
      <c r="F27" s="183">
        <v>864525</v>
      </c>
      <c r="G27" s="129">
        <v>461080</v>
      </c>
      <c r="H27" s="131">
        <f t="shared" ref="H27:H32" si="7">F27+G27</f>
        <v>1325605</v>
      </c>
      <c r="I27" s="131">
        <f>C27-F27</f>
        <v>0</v>
      </c>
      <c r="J27" s="131">
        <f>D27-G27</f>
        <v>0</v>
      </c>
      <c r="K27" s="188">
        <f t="shared" ref="K27:K32" si="8">I27+J27</f>
        <v>0</v>
      </c>
      <c r="L27" s="360"/>
      <c r="M27" s="265"/>
      <c r="N27" s="265"/>
      <c r="O27" s="265"/>
      <c r="P27" s="265"/>
    </row>
    <row r="28" spans="1:16" s="13" customFormat="1" ht="15.75" customHeight="1" x14ac:dyDescent="0.25">
      <c r="A28" s="41">
        <v>22</v>
      </c>
      <c r="B28" s="70" t="s">
        <v>66</v>
      </c>
      <c r="C28" s="72">
        <v>456735</v>
      </c>
      <c r="D28" s="72">
        <v>243592</v>
      </c>
      <c r="E28" s="163">
        <f t="shared" si="0"/>
        <v>700327</v>
      </c>
      <c r="F28" s="129">
        <v>456735</v>
      </c>
      <c r="G28" s="129">
        <v>243592</v>
      </c>
      <c r="H28" s="131">
        <f t="shared" si="7"/>
        <v>700327</v>
      </c>
      <c r="I28" s="131">
        <f>C28-F28</f>
        <v>0</v>
      </c>
      <c r="J28" s="131">
        <f>D28-G28</f>
        <v>0</v>
      </c>
      <c r="K28" s="188">
        <f t="shared" si="8"/>
        <v>0</v>
      </c>
      <c r="L28" s="350">
        <f>2240+327</f>
        <v>2567</v>
      </c>
      <c r="M28" s="554" t="s">
        <v>132</v>
      </c>
      <c r="N28" s="554"/>
      <c r="O28" s="554"/>
      <c r="P28" s="554"/>
    </row>
    <row r="29" spans="1:16" s="13" customFormat="1" ht="15.75" x14ac:dyDescent="0.25">
      <c r="A29" s="83">
        <v>23</v>
      </c>
      <c r="B29" s="70" t="s">
        <v>67</v>
      </c>
      <c r="C29" s="72">
        <v>976027</v>
      </c>
      <c r="D29" s="72">
        <v>520548</v>
      </c>
      <c r="E29" s="163">
        <f t="shared" si="0"/>
        <v>1496575</v>
      </c>
      <c r="F29" s="183">
        <v>976027</v>
      </c>
      <c r="G29" s="129">
        <v>520548</v>
      </c>
      <c r="H29" s="131">
        <f t="shared" si="7"/>
        <v>1496575</v>
      </c>
      <c r="I29" s="131">
        <f t="shared" ref="I29:J32" si="9">C29-F29</f>
        <v>0</v>
      </c>
      <c r="J29" s="131">
        <f t="shared" si="9"/>
        <v>0</v>
      </c>
      <c r="K29" s="188">
        <f t="shared" si="8"/>
        <v>0</v>
      </c>
      <c r="L29" s="359"/>
      <c r="M29" s="265"/>
      <c r="N29" s="265"/>
      <c r="O29" s="265"/>
      <c r="P29" s="265"/>
    </row>
    <row r="30" spans="1:16" s="13" customFormat="1" ht="21" customHeight="1" x14ac:dyDescent="0.25">
      <c r="A30" s="41">
        <v>24</v>
      </c>
      <c r="B30" s="70" t="s">
        <v>68</v>
      </c>
      <c r="C30" s="72">
        <v>752565</v>
      </c>
      <c r="D30" s="72">
        <v>401368</v>
      </c>
      <c r="E30" s="163">
        <f t="shared" si="0"/>
        <v>1153933</v>
      </c>
      <c r="F30" s="187">
        <v>752565</v>
      </c>
      <c r="G30" s="128">
        <v>401368</v>
      </c>
      <c r="H30" s="128">
        <f t="shared" si="7"/>
        <v>1153933</v>
      </c>
      <c r="I30" s="131">
        <f t="shared" si="9"/>
        <v>0</v>
      </c>
      <c r="J30" s="131">
        <f t="shared" si="9"/>
        <v>0</v>
      </c>
      <c r="K30" s="188">
        <f t="shared" si="8"/>
        <v>0</v>
      </c>
      <c r="L30" s="360"/>
      <c r="M30" s="265"/>
      <c r="N30" s="265"/>
      <c r="O30" s="265"/>
      <c r="P30" s="265"/>
    </row>
    <row r="31" spans="1:16" s="13" customFormat="1" ht="15.75" x14ac:dyDescent="0.25">
      <c r="A31" s="83">
        <v>25</v>
      </c>
      <c r="B31" s="70" t="s">
        <v>69</v>
      </c>
      <c r="C31" s="72">
        <v>408831</v>
      </c>
      <c r="D31" s="72">
        <v>218043</v>
      </c>
      <c r="E31" s="163">
        <f t="shared" si="0"/>
        <v>626874</v>
      </c>
      <c r="F31" s="183">
        <v>408831</v>
      </c>
      <c r="G31" s="129">
        <v>218043</v>
      </c>
      <c r="H31" s="131">
        <f t="shared" si="7"/>
        <v>626874</v>
      </c>
      <c r="I31" s="131">
        <f t="shared" si="9"/>
        <v>0</v>
      </c>
      <c r="J31" s="131">
        <f t="shared" si="9"/>
        <v>0</v>
      </c>
      <c r="K31" s="188">
        <f t="shared" si="8"/>
        <v>0</v>
      </c>
      <c r="L31" s="359"/>
      <c r="M31" s="265"/>
      <c r="N31" s="265"/>
      <c r="O31" s="265"/>
      <c r="P31" s="265"/>
    </row>
    <row r="32" spans="1:16" s="13" customFormat="1" ht="15.75" x14ac:dyDescent="0.25">
      <c r="A32" s="41">
        <v>26</v>
      </c>
      <c r="B32" s="70" t="s">
        <v>70</v>
      </c>
      <c r="C32" s="72">
        <v>1180433</v>
      </c>
      <c r="D32" s="72">
        <v>629564</v>
      </c>
      <c r="E32" s="163">
        <f t="shared" si="0"/>
        <v>1809997</v>
      </c>
      <c r="F32" s="183">
        <v>1180433</v>
      </c>
      <c r="G32" s="129">
        <v>629564</v>
      </c>
      <c r="H32" s="130">
        <f t="shared" si="7"/>
        <v>1809997</v>
      </c>
      <c r="I32" s="146">
        <f t="shared" si="9"/>
        <v>0</v>
      </c>
      <c r="J32" s="130">
        <f t="shared" si="9"/>
        <v>0</v>
      </c>
      <c r="K32" s="184">
        <f t="shared" si="8"/>
        <v>0</v>
      </c>
      <c r="L32" s="350"/>
      <c r="M32" s="265"/>
      <c r="N32" s="265"/>
      <c r="O32" s="265"/>
      <c r="P32" s="265"/>
    </row>
    <row r="33" spans="1:16" s="13" customFormat="1" ht="15.75" x14ac:dyDescent="0.25">
      <c r="A33" s="83">
        <v>27</v>
      </c>
      <c r="B33" s="26" t="s">
        <v>71</v>
      </c>
      <c r="C33" s="66">
        <v>884422</v>
      </c>
      <c r="D33" s="66">
        <v>471692</v>
      </c>
      <c r="E33" s="200">
        <f t="shared" si="0"/>
        <v>1356114</v>
      </c>
      <c r="F33" s="193"/>
      <c r="G33" s="154"/>
      <c r="H33" s="155"/>
      <c r="I33" s="156"/>
      <c r="J33" s="155"/>
      <c r="K33" s="194"/>
      <c r="L33" s="358"/>
      <c r="M33" s="265"/>
      <c r="N33" s="265"/>
      <c r="O33" s="265"/>
      <c r="P33" s="265"/>
    </row>
    <row r="34" spans="1:16" s="13" customFormat="1" ht="15.75" x14ac:dyDescent="0.25">
      <c r="A34" s="41">
        <v>28</v>
      </c>
      <c r="B34" s="70" t="s">
        <v>72</v>
      </c>
      <c r="C34" s="72">
        <v>717537</v>
      </c>
      <c r="D34" s="71">
        <v>382686</v>
      </c>
      <c r="E34" s="163">
        <f t="shared" si="0"/>
        <v>1100223</v>
      </c>
      <c r="F34" s="129">
        <v>717537</v>
      </c>
      <c r="G34" s="300">
        <v>382686</v>
      </c>
      <c r="H34" s="130">
        <f t="shared" ref="H34" si="10">F34+G34</f>
        <v>1100223</v>
      </c>
      <c r="I34" s="146">
        <f t="shared" ref="I34" si="11">C34-F34</f>
        <v>0</v>
      </c>
      <c r="J34" s="130">
        <f t="shared" ref="J34" si="12">D34-G34</f>
        <v>0</v>
      </c>
      <c r="K34" s="184">
        <f t="shared" ref="K34" si="13">I34+J34</f>
        <v>0</v>
      </c>
      <c r="L34" s="358"/>
      <c r="M34" s="265"/>
      <c r="N34" s="265"/>
      <c r="O34" s="265"/>
      <c r="P34" s="265"/>
    </row>
    <row r="35" spans="1:16" s="13" customFormat="1" ht="15.75" x14ac:dyDescent="0.25">
      <c r="A35" s="83">
        <v>29</v>
      </c>
      <c r="B35" s="26" t="s">
        <v>73</v>
      </c>
      <c r="C35" s="66">
        <v>333752</v>
      </c>
      <c r="D35" s="67">
        <v>178001</v>
      </c>
      <c r="E35" s="200">
        <f t="shared" si="0"/>
        <v>511753</v>
      </c>
      <c r="F35" s="193"/>
      <c r="G35" s="154"/>
      <c r="H35" s="155"/>
      <c r="I35" s="156"/>
      <c r="J35" s="155"/>
      <c r="K35" s="194"/>
      <c r="L35" s="358"/>
      <c r="M35" s="265"/>
      <c r="N35" s="265"/>
      <c r="O35" s="265"/>
      <c r="P35" s="265"/>
    </row>
    <row r="36" spans="1:16" s="13" customFormat="1" ht="15.75" x14ac:dyDescent="0.25">
      <c r="A36" s="41">
        <v>30</v>
      </c>
      <c r="B36" s="11" t="s">
        <v>74</v>
      </c>
      <c r="C36" s="66">
        <v>1162342</v>
      </c>
      <c r="D36" s="66">
        <v>619916</v>
      </c>
      <c r="E36" s="200">
        <f t="shared" si="0"/>
        <v>1782258</v>
      </c>
      <c r="F36" s="193"/>
      <c r="G36" s="154"/>
      <c r="H36" s="155"/>
      <c r="I36" s="156"/>
      <c r="J36" s="155"/>
      <c r="K36" s="194"/>
      <c r="L36" s="358"/>
      <c r="M36" s="265"/>
      <c r="N36" s="265"/>
      <c r="O36" s="265"/>
      <c r="P36" s="265"/>
    </row>
    <row r="37" spans="1:16" s="13" customFormat="1" ht="15.75" x14ac:dyDescent="0.25">
      <c r="A37" s="83">
        <v>31</v>
      </c>
      <c r="B37" s="61" t="s">
        <v>75</v>
      </c>
      <c r="C37" s="72">
        <v>687620</v>
      </c>
      <c r="D37" s="72">
        <v>366731</v>
      </c>
      <c r="E37" s="163">
        <f t="shared" si="0"/>
        <v>1054351</v>
      </c>
      <c r="F37" s="183">
        <v>687620</v>
      </c>
      <c r="G37" s="128">
        <v>366731</v>
      </c>
      <c r="H37" s="130">
        <f>F37+G37</f>
        <v>1054351</v>
      </c>
      <c r="I37" s="146">
        <f>C37-F37</f>
        <v>0</v>
      </c>
      <c r="J37" s="130">
        <f>D37-G37</f>
        <v>0</v>
      </c>
      <c r="K37" s="184">
        <f>I37+J37</f>
        <v>0</v>
      </c>
      <c r="L37" s="358"/>
      <c r="M37" s="265"/>
      <c r="N37" s="265"/>
      <c r="O37" s="265"/>
      <c r="P37" s="265"/>
    </row>
    <row r="38" spans="1:16" s="13" customFormat="1" ht="15.75" x14ac:dyDescent="0.25">
      <c r="A38" s="41">
        <v>32</v>
      </c>
      <c r="B38" s="61" t="s">
        <v>76</v>
      </c>
      <c r="C38" s="72">
        <v>133386</v>
      </c>
      <c r="D38" s="72">
        <v>71139</v>
      </c>
      <c r="E38" s="163">
        <f t="shared" si="0"/>
        <v>204525</v>
      </c>
      <c r="F38" s="187">
        <v>133386</v>
      </c>
      <c r="G38" s="128">
        <v>71139</v>
      </c>
      <c r="H38" s="130">
        <f>F38+G38</f>
        <v>204525</v>
      </c>
      <c r="I38" s="146">
        <f>C38-F38</f>
        <v>0</v>
      </c>
      <c r="J38" s="130">
        <f>D38-G38</f>
        <v>0</v>
      </c>
      <c r="K38" s="184">
        <f>I38+J38</f>
        <v>0</v>
      </c>
      <c r="L38" s="358"/>
      <c r="M38" s="265"/>
      <c r="N38" s="265"/>
      <c r="O38" s="265"/>
      <c r="P38" s="265"/>
    </row>
    <row r="39" spans="1:16" s="13" customFormat="1" ht="15.75" x14ac:dyDescent="0.25">
      <c r="A39" s="83">
        <v>33</v>
      </c>
      <c r="B39" s="26" t="s">
        <v>77</v>
      </c>
      <c r="C39" s="66">
        <v>159358</v>
      </c>
      <c r="D39" s="66">
        <f>84991+1</f>
        <v>84992</v>
      </c>
      <c r="E39" s="200">
        <f t="shared" si="0"/>
        <v>244350</v>
      </c>
      <c r="F39" s="193"/>
      <c r="G39" s="154"/>
      <c r="H39" s="155"/>
      <c r="I39" s="156"/>
      <c r="J39" s="155"/>
      <c r="K39" s="194"/>
      <c r="L39" s="358"/>
      <c r="M39" s="265"/>
      <c r="N39" s="265"/>
      <c r="O39" s="265"/>
      <c r="P39" s="265"/>
    </row>
    <row r="40" spans="1:16" s="13" customFormat="1" ht="15.75" x14ac:dyDescent="0.25">
      <c r="A40" s="41">
        <v>34</v>
      </c>
      <c r="B40" s="70" t="s">
        <v>78</v>
      </c>
      <c r="C40" s="72">
        <v>588325</v>
      </c>
      <c r="D40" s="72">
        <v>313774</v>
      </c>
      <c r="E40" s="163">
        <f t="shared" si="0"/>
        <v>902099</v>
      </c>
      <c r="F40" s="183">
        <v>588325</v>
      </c>
      <c r="G40" s="129">
        <v>313774</v>
      </c>
      <c r="H40" s="130">
        <f>F40+G40</f>
        <v>902099</v>
      </c>
      <c r="I40" s="146">
        <f>C40-F40</f>
        <v>0</v>
      </c>
      <c r="J40" s="146">
        <f>D40-G40</f>
        <v>0</v>
      </c>
      <c r="K40" s="195">
        <f>I40+J40</f>
        <v>0</v>
      </c>
      <c r="L40" s="358"/>
      <c r="M40" s="265"/>
      <c r="N40" s="265"/>
      <c r="O40" s="265"/>
      <c r="P40" s="265"/>
    </row>
    <row r="41" spans="1:16" s="12" customFormat="1" ht="15.75" x14ac:dyDescent="0.25">
      <c r="A41" s="83">
        <v>35</v>
      </c>
      <c r="B41" s="364" t="s">
        <v>79</v>
      </c>
      <c r="C41" s="71">
        <v>542313</v>
      </c>
      <c r="D41" s="72">
        <f>289233+1</f>
        <v>289234</v>
      </c>
      <c r="E41" s="163">
        <f t="shared" si="0"/>
        <v>831547</v>
      </c>
      <c r="F41" s="127">
        <v>541875</v>
      </c>
      <c r="G41" s="296">
        <v>288650</v>
      </c>
      <c r="H41" s="128">
        <f>F41+G41</f>
        <v>830525</v>
      </c>
      <c r="I41" s="128">
        <f>C41-F41</f>
        <v>438</v>
      </c>
      <c r="J41" s="128">
        <f>D41-G41</f>
        <v>584</v>
      </c>
      <c r="K41" s="334">
        <f>I41+J41</f>
        <v>1022</v>
      </c>
      <c r="L41" s="358"/>
      <c r="M41" s="265"/>
      <c r="N41" s="265"/>
      <c r="O41" s="265"/>
      <c r="P41" s="265"/>
    </row>
    <row r="42" spans="1:16" s="13" customFormat="1" ht="15.75" x14ac:dyDescent="0.25">
      <c r="A42" s="41">
        <v>36</v>
      </c>
      <c r="B42" s="26" t="s">
        <v>80</v>
      </c>
      <c r="C42" s="66">
        <f>545131+1</f>
        <v>545132</v>
      </c>
      <c r="D42" s="66">
        <v>290736</v>
      </c>
      <c r="E42" s="200">
        <f t="shared" si="0"/>
        <v>835868</v>
      </c>
      <c r="F42" s="83"/>
      <c r="G42" s="18"/>
      <c r="H42" s="18"/>
      <c r="I42" s="18"/>
      <c r="J42" s="18"/>
      <c r="K42" s="182"/>
      <c r="L42" s="358"/>
      <c r="M42" s="265"/>
      <c r="N42" s="265"/>
      <c r="O42" s="265"/>
      <c r="P42" s="265"/>
    </row>
    <row r="43" spans="1:16" s="12" customFormat="1" ht="15.75" x14ac:dyDescent="0.25">
      <c r="A43" s="83">
        <v>37</v>
      </c>
      <c r="B43" s="70" t="s">
        <v>81</v>
      </c>
      <c r="C43" s="71">
        <v>706084</v>
      </c>
      <c r="D43" s="71">
        <v>376578</v>
      </c>
      <c r="E43" s="163">
        <f t="shared" si="0"/>
        <v>1082662</v>
      </c>
      <c r="F43" s="127">
        <v>706084</v>
      </c>
      <c r="G43" s="296">
        <v>376578</v>
      </c>
      <c r="H43" s="296">
        <f>F43+G43</f>
        <v>1082662</v>
      </c>
      <c r="I43" s="133">
        <f>C43-F43</f>
        <v>0</v>
      </c>
      <c r="J43" s="133">
        <f>D43-G43</f>
        <v>0</v>
      </c>
      <c r="K43" s="190">
        <f>I43+J43</f>
        <v>0</v>
      </c>
      <c r="L43" s="358"/>
      <c r="M43" s="265"/>
      <c r="N43" s="265"/>
      <c r="O43" s="265"/>
      <c r="P43" s="265"/>
    </row>
    <row r="44" spans="1:16" s="13" customFormat="1" thickBot="1" x14ac:dyDescent="0.3">
      <c r="A44" s="399">
        <v>38</v>
      </c>
      <c r="B44" s="430" t="s">
        <v>82</v>
      </c>
      <c r="C44" s="431">
        <v>594658</v>
      </c>
      <c r="D44" s="431">
        <f>317151+1</f>
        <v>317152</v>
      </c>
      <c r="E44" s="432">
        <f t="shared" si="0"/>
        <v>911810</v>
      </c>
      <c r="F44" s="84"/>
      <c r="G44" s="433"/>
      <c r="H44" s="433"/>
      <c r="I44" s="433"/>
      <c r="J44" s="433"/>
      <c r="K44" s="397"/>
      <c r="L44" s="358"/>
      <c r="M44" s="265"/>
      <c r="N44" s="265"/>
      <c r="O44" s="265"/>
      <c r="P44" s="265"/>
    </row>
    <row r="45" spans="1:16" s="13" customFormat="1" ht="18.75" customHeight="1" thickBot="1" x14ac:dyDescent="0.3">
      <c r="A45" s="507" t="s">
        <v>100</v>
      </c>
      <c r="B45" s="508"/>
      <c r="C45" s="434">
        <f>SUM(C7:C44)</f>
        <v>22500000</v>
      </c>
      <c r="D45" s="420">
        <f>SUM(D7:D44)</f>
        <v>12000000</v>
      </c>
      <c r="E45" s="414">
        <f t="shared" si="0"/>
        <v>34500000</v>
      </c>
      <c r="F45" s="548" t="s">
        <v>129</v>
      </c>
      <c r="G45" s="548"/>
      <c r="H45" s="48">
        <f>SUM(H7:H44)</f>
        <v>21759621</v>
      </c>
      <c r="I45" s="548" t="s">
        <v>129</v>
      </c>
      <c r="J45" s="548"/>
      <c r="K45" s="435">
        <f>SUM(K7:K44)</f>
        <v>6225</v>
      </c>
      <c r="L45" s="361" t="s">
        <v>155</v>
      </c>
      <c r="M45" s="265"/>
      <c r="N45" s="265"/>
      <c r="O45" s="265"/>
      <c r="P45" s="265"/>
    </row>
    <row r="46" spans="1:16" s="13" customFormat="1" ht="22.5" customHeight="1" thickBot="1" x14ac:dyDescent="0.3">
      <c r="A46" s="553"/>
      <c r="B46" s="553"/>
      <c r="C46" s="427"/>
      <c r="D46" s="404"/>
      <c r="E46" s="404"/>
      <c r="G46" s="368"/>
      <c r="H46" s="179" t="s">
        <v>137</v>
      </c>
      <c r="K46" s="179" t="s">
        <v>138</v>
      </c>
      <c r="L46" s="265"/>
      <c r="M46" s="362"/>
      <c r="N46" s="265"/>
      <c r="O46" s="265"/>
      <c r="P46" s="265"/>
    </row>
    <row r="47" spans="1:16" ht="18.75" customHeight="1" x14ac:dyDescent="0.3">
      <c r="A47" s="549"/>
      <c r="B47" s="549"/>
      <c r="C47" s="550"/>
      <c r="D47" s="550"/>
      <c r="E47" s="550"/>
      <c r="I47" s="551" t="s">
        <v>153</v>
      </c>
      <c r="J47" s="552"/>
      <c r="K47" s="310">
        <f>H45+K45</f>
        <v>21765846</v>
      </c>
    </row>
    <row r="48" spans="1:16" x14ac:dyDescent="0.3">
      <c r="A48" s="405"/>
      <c r="B48" s="428"/>
      <c r="C48" s="429"/>
      <c r="D48" s="405"/>
      <c r="E48" s="405"/>
      <c r="H48" s="179" t="s">
        <v>139</v>
      </c>
      <c r="I48" s="547" t="s">
        <v>135</v>
      </c>
      <c r="J48" s="487"/>
      <c r="K48" s="311">
        <f>E7+E10+E16+E18+E22+E24+E26+E33+E35+E36+E39+E42+E44</f>
        <v>12734154</v>
      </c>
      <c r="L48" s="180" t="s">
        <v>154</v>
      </c>
    </row>
    <row r="49" spans="1:12" ht="17.25" thickBot="1" x14ac:dyDescent="0.35">
      <c r="A49" s="27"/>
      <c r="B49" s="29"/>
      <c r="C49" s="28"/>
      <c r="D49" s="27"/>
      <c r="E49" s="27"/>
      <c r="I49" s="469" t="s">
        <v>136</v>
      </c>
      <c r="J49" s="470"/>
      <c r="K49" s="224">
        <f>H45+K45+K48</f>
        <v>34500000</v>
      </c>
      <c r="L49" s="15" t="s">
        <v>140</v>
      </c>
    </row>
    <row r="50" spans="1:12" x14ac:dyDescent="0.3">
      <c r="A50" s="27"/>
      <c r="B50" s="29"/>
      <c r="C50" s="28"/>
      <c r="D50" s="27"/>
      <c r="E50" s="27"/>
    </row>
    <row r="51" spans="1:12" x14ac:dyDescent="0.3">
      <c r="A51" s="27"/>
      <c r="B51" s="29"/>
      <c r="C51" s="28"/>
      <c r="D51" s="27"/>
      <c r="E51" s="27"/>
    </row>
    <row r="52" spans="1:12" x14ac:dyDescent="0.3">
      <c r="A52" s="27"/>
      <c r="B52" s="29"/>
      <c r="C52" s="28"/>
      <c r="D52" s="27"/>
      <c r="E52" s="27"/>
    </row>
    <row r="53" spans="1:12" x14ac:dyDescent="0.3">
      <c r="A53" s="27"/>
      <c r="B53" s="29"/>
      <c r="C53" s="28"/>
      <c r="D53" s="27"/>
      <c r="E53" s="27"/>
    </row>
    <row r="54" spans="1:12" x14ac:dyDescent="0.3">
      <c r="A54" s="27"/>
      <c r="B54" s="29"/>
      <c r="C54" s="28"/>
      <c r="D54" s="27"/>
      <c r="E54" s="27"/>
    </row>
    <row r="55" spans="1:12" x14ac:dyDescent="0.3">
      <c r="A55" s="27"/>
      <c r="B55" s="29"/>
      <c r="C55" s="28"/>
      <c r="D55" s="27"/>
      <c r="E55" s="27"/>
    </row>
  </sheetData>
  <mergeCells count="17">
    <mergeCell ref="A1:K1"/>
    <mergeCell ref="A45:B45"/>
    <mergeCell ref="A46:B46"/>
    <mergeCell ref="A2:K2"/>
    <mergeCell ref="M28:P28"/>
    <mergeCell ref="A3:E4"/>
    <mergeCell ref="F3:K3"/>
    <mergeCell ref="F4:H4"/>
    <mergeCell ref="I4:K4"/>
    <mergeCell ref="L17:N17"/>
    <mergeCell ref="I48:J48"/>
    <mergeCell ref="I49:J49"/>
    <mergeCell ref="I45:J45"/>
    <mergeCell ref="A47:B47"/>
    <mergeCell ref="C47:E47"/>
    <mergeCell ref="I47:J47"/>
    <mergeCell ref="F45:G45"/>
  </mergeCells>
  <pageMargins left="0.70866141732283472" right="0.11811023622047245" top="0.35433070866141736" bottom="0.35433070866141736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A31" workbookViewId="0">
      <selection activeCell="C43" sqref="C43"/>
    </sheetView>
  </sheetViews>
  <sheetFormatPr defaultRowHeight="15" x14ac:dyDescent="0.25"/>
  <cols>
    <col min="1" max="1" width="6.140625" customWidth="1"/>
    <col min="2" max="2" width="22" customWidth="1"/>
    <col min="3" max="3" width="27.85546875" customWidth="1"/>
    <col min="4" max="4" width="20.42578125" customWidth="1"/>
    <col min="5" max="5" width="20.85546875" customWidth="1"/>
    <col min="6" max="6" width="16.140625" customWidth="1"/>
    <col min="257" max="257" width="9.42578125" customWidth="1"/>
    <col min="258" max="258" width="26.28515625" customWidth="1"/>
    <col min="259" max="259" width="27.7109375" customWidth="1"/>
    <col min="513" max="513" width="9.42578125" customWidth="1"/>
    <col min="514" max="514" width="26.28515625" customWidth="1"/>
    <col min="515" max="515" width="27.7109375" customWidth="1"/>
    <col min="769" max="769" width="9.42578125" customWidth="1"/>
    <col min="770" max="770" width="26.28515625" customWidth="1"/>
    <col min="771" max="771" width="27.7109375" customWidth="1"/>
    <col min="1025" max="1025" width="9.42578125" customWidth="1"/>
    <col min="1026" max="1026" width="26.28515625" customWidth="1"/>
    <col min="1027" max="1027" width="27.7109375" customWidth="1"/>
    <col min="1281" max="1281" width="9.42578125" customWidth="1"/>
    <col min="1282" max="1282" width="26.28515625" customWidth="1"/>
    <col min="1283" max="1283" width="27.7109375" customWidth="1"/>
    <col min="1537" max="1537" width="9.42578125" customWidth="1"/>
    <col min="1538" max="1538" width="26.28515625" customWidth="1"/>
    <col min="1539" max="1539" width="27.7109375" customWidth="1"/>
    <col min="1793" max="1793" width="9.42578125" customWidth="1"/>
    <col min="1794" max="1794" width="26.28515625" customWidth="1"/>
    <col min="1795" max="1795" width="27.7109375" customWidth="1"/>
    <col min="2049" max="2049" width="9.42578125" customWidth="1"/>
    <col min="2050" max="2050" width="26.28515625" customWidth="1"/>
    <col min="2051" max="2051" width="27.7109375" customWidth="1"/>
    <col min="2305" max="2305" width="9.42578125" customWidth="1"/>
    <col min="2306" max="2306" width="26.28515625" customWidth="1"/>
    <col min="2307" max="2307" width="27.7109375" customWidth="1"/>
    <col min="2561" max="2561" width="9.42578125" customWidth="1"/>
    <col min="2562" max="2562" width="26.28515625" customWidth="1"/>
    <col min="2563" max="2563" width="27.7109375" customWidth="1"/>
    <col min="2817" max="2817" width="9.42578125" customWidth="1"/>
    <col min="2818" max="2818" width="26.28515625" customWidth="1"/>
    <col min="2819" max="2819" width="27.7109375" customWidth="1"/>
    <col min="3073" max="3073" width="9.42578125" customWidth="1"/>
    <col min="3074" max="3074" width="26.28515625" customWidth="1"/>
    <col min="3075" max="3075" width="27.7109375" customWidth="1"/>
    <col min="3329" max="3329" width="9.42578125" customWidth="1"/>
    <col min="3330" max="3330" width="26.28515625" customWidth="1"/>
    <col min="3331" max="3331" width="27.7109375" customWidth="1"/>
    <col min="3585" max="3585" width="9.42578125" customWidth="1"/>
    <col min="3586" max="3586" width="26.28515625" customWidth="1"/>
    <col min="3587" max="3587" width="27.7109375" customWidth="1"/>
    <col min="3841" max="3841" width="9.42578125" customWidth="1"/>
    <col min="3842" max="3842" width="26.28515625" customWidth="1"/>
    <col min="3843" max="3843" width="27.7109375" customWidth="1"/>
    <col min="4097" max="4097" width="9.42578125" customWidth="1"/>
    <col min="4098" max="4098" width="26.28515625" customWidth="1"/>
    <col min="4099" max="4099" width="27.7109375" customWidth="1"/>
    <col min="4353" max="4353" width="9.42578125" customWidth="1"/>
    <col min="4354" max="4354" width="26.28515625" customWidth="1"/>
    <col min="4355" max="4355" width="27.7109375" customWidth="1"/>
    <col min="4609" max="4609" width="9.42578125" customWidth="1"/>
    <col min="4610" max="4610" width="26.28515625" customWidth="1"/>
    <col min="4611" max="4611" width="27.7109375" customWidth="1"/>
    <col min="4865" max="4865" width="9.42578125" customWidth="1"/>
    <col min="4866" max="4866" width="26.28515625" customWidth="1"/>
    <col min="4867" max="4867" width="27.7109375" customWidth="1"/>
    <col min="5121" max="5121" width="9.42578125" customWidth="1"/>
    <col min="5122" max="5122" width="26.28515625" customWidth="1"/>
    <col min="5123" max="5123" width="27.7109375" customWidth="1"/>
    <col min="5377" max="5377" width="9.42578125" customWidth="1"/>
    <col min="5378" max="5378" width="26.28515625" customWidth="1"/>
    <col min="5379" max="5379" width="27.7109375" customWidth="1"/>
    <col min="5633" max="5633" width="9.42578125" customWidth="1"/>
    <col min="5634" max="5634" width="26.28515625" customWidth="1"/>
    <col min="5635" max="5635" width="27.7109375" customWidth="1"/>
    <col min="5889" max="5889" width="9.42578125" customWidth="1"/>
    <col min="5890" max="5890" width="26.28515625" customWidth="1"/>
    <col min="5891" max="5891" width="27.7109375" customWidth="1"/>
    <col min="6145" max="6145" width="9.42578125" customWidth="1"/>
    <col min="6146" max="6146" width="26.28515625" customWidth="1"/>
    <col min="6147" max="6147" width="27.7109375" customWidth="1"/>
    <col min="6401" max="6401" width="9.42578125" customWidth="1"/>
    <col min="6402" max="6402" width="26.28515625" customWidth="1"/>
    <col min="6403" max="6403" width="27.7109375" customWidth="1"/>
    <col min="6657" max="6657" width="9.42578125" customWidth="1"/>
    <col min="6658" max="6658" width="26.28515625" customWidth="1"/>
    <col min="6659" max="6659" width="27.7109375" customWidth="1"/>
    <col min="6913" max="6913" width="9.42578125" customWidth="1"/>
    <col min="6914" max="6914" width="26.28515625" customWidth="1"/>
    <col min="6915" max="6915" width="27.7109375" customWidth="1"/>
    <col min="7169" max="7169" width="9.42578125" customWidth="1"/>
    <col min="7170" max="7170" width="26.28515625" customWidth="1"/>
    <col min="7171" max="7171" width="27.7109375" customWidth="1"/>
    <col min="7425" max="7425" width="9.42578125" customWidth="1"/>
    <col min="7426" max="7426" width="26.28515625" customWidth="1"/>
    <col min="7427" max="7427" width="27.7109375" customWidth="1"/>
    <col min="7681" max="7681" width="9.42578125" customWidth="1"/>
    <col min="7682" max="7682" width="26.28515625" customWidth="1"/>
    <col min="7683" max="7683" width="27.7109375" customWidth="1"/>
    <col min="7937" max="7937" width="9.42578125" customWidth="1"/>
    <col min="7938" max="7938" width="26.28515625" customWidth="1"/>
    <col min="7939" max="7939" width="27.7109375" customWidth="1"/>
    <col min="8193" max="8193" width="9.42578125" customWidth="1"/>
    <col min="8194" max="8194" width="26.28515625" customWidth="1"/>
    <col min="8195" max="8195" width="27.7109375" customWidth="1"/>
    <col min="8449" max="8449" width="9.42578125" customWidth="1"/>
    <col min="8450" max="8450" width="26.28515625" customWidth="1"/>
    <col min="8451" max="8451" width="27.7109375" customWidth="1"/>
    <col min="8705" max="8705" width="9.42578125" customWidth="1"/>
    <col min="8706" max="8706" width="26.28515625" customWidth="1"/>
    <col min="8707" max="8707" width="27.7109375" customWidth="1"/>
    <col min="8961" max="8961" width="9.42578125" customWidth="1"/>
    <col min="8962" max="8962" width="26.28515625" customWidth="1"/>
    <col min="8963" max="8963" width="27.7109375" customWidth="1"/>
    <col min="9217" max="9217" width="9.42578125" customWidth="1"/>
    <col min="9218" max="9218" width="26.28515625" customWidth="1"/>
    <col min="9219" max="9219" width="27.7109375" customWidth="1"/>
    <col min="9473" max="9473" width="9.42578125" customWidth="1"/>
    <col min="9474" max="9474" width="26.28515625" customWidth="1"/>
    <col min="9475" max="9475" width="27.7109375" customWidth="1"/>
    <col min="9729" max="9729" width="9.42578125" customWidth="1"/>
    <col min="9730" max="9730" width="26.28515625" customWidth="1"/>
    <col min="9731" max="9731" width="27.7109375" customWidth="1"/>
    <col min="9985" max="9985" width="9.42578125" customWidth="1"/>
    <col min="9986" max="9986" width="26.28515625" customWidth="1"/>
    <col min="9987" max="9987" width="27.7109375" customWidth="1"/>
    <col min="10241" max="10241" width="9.42578125" customWidth="1"/>
    <col min="10242" max="10242" width="26.28515625" customWidth="1"/>
    <col min="10243" max="10243" width="27.7109375" customWidth="1"/>
    <col min="10497" max="10497" width="9.42578125" customWidth="1"/>
    <col min="10498" max="10498" width="26.28515625" customWidth="1"/>
    <col min="10499" max="10499" width="27.7109375" customWidth="1"/>
    <col min="10753" max="10753" width="9.42578125" customWidth="1"/>
    <col min="10754" max="10754" width="26.28515625" customWidth="1"/>
    <col min="10755" max="10755" width="27.7109375" customWidth="1"/>
    <col min="11009" max="11009" width="9.42578125" customWidth="1"/>
    <col min="11010" max="11010" width="26.28515625" customWidth="1"/>
    <col min="11011" max="11011" width="27.7109375" customWidth="1"/>
    <col min="11265" max="11265" width="9.42578125" customWidth="1"/>
    <col min="11266" max="11266" width="26.28515625" customWidth="1"/>
    <col min="11267" max="11267" width="27.7109375" customWidth="1"/>
    <col min="11521" max="11521" width="9.42578125" customWidth="1"/>
    <col min="11522" max="11522" width="26.28515625" customWidth="1"/>
    <col min="11523" max="11523" width="27.7109375" customWidth="1"/>
    <col min="11777" max="11777" width="9.42578125" customWidth="1"/>
    <col min="11778" max="11778" width="26.28515625" customWidth="1"/>
    <col min="11779" max="11779" width="27.7109375" customWidth="1"/>
    <col min="12033" max="12033" width="9.42578125" customWidth="1"/>
    <col min="12034" max="12034" width="26.28515625" customWidth="1"/>
    <col min="12035" max="12035" width="27.7109375" customWidth="1"/>
    <col min="12289" max="12289" width="9.42578125" customWidth="1"/>
    <col min="12290" max="12290" width="26.28515625" customWidth="1"/>
    <col min="12291" max="12291" width="27.7109375" customWidth="1"/>
    <col min="12545" max="12545" width="9.42578125" customWidth="1"/>
    <col min="12546" max="12546" width="26.28515625" customWidth="1"/>
    <col min="12547" max="12547" width="27.7109375" customWidth="1"/>
    <col min="12801" max="12801" width="9.42578125" customWidth="1"/>
    <col min="12802" max="12802" width="26.28515625" customWidth="1"/>
    <col min="12803" max="12803" width="27.7109375" customWidth="1"/>
    <col min="13057" max="13057" width="9.42578125" customWidth="1"/>
    <col min="13058" max="13058" width="26.28515625" customWidth="1"/>
    <col min="13059" max="13059" width="27.7109375" customWidth="1"/>
    <col min="13313" max="13313" width="9.42578125" customWidth="1"/>
    <col min="13314" max="13314" width="26.28515625" customWidth="1"/>
    <col min="13315" max="13315" width="27.7109375" customWidth="1"/>
    <col min="13569" max="13569" width="9.42578125" customWidth="1"/>
    <col min="13570" max="13570" width="26.28515625" customWidth="1"/>
    <col min="13571" max="13571" width="27.7109375" customWidth="1"/>
    <col min="13825" max="13825" width="9.42578125" customWidth="1"/>
    <col min="13826" max="13826" width="26.28515625" customWidth="1"/>
    <col min="13827" max="13827" width="27.7109375" customWidth="1"/>
    <col min="14081" max="14081" width="9.42578125" customWidth="1"/>
    <col min="14082" max="14082" width="26.28515625" customWidth="1"/>
    <col min="14083" max="14083" width="27.7109375" customWidth="1"/>
    <col min="14337" max="14337" width="9.42578125" customWidth="1"/>
    <col min="14338" max="14338" width="26.28515625" customWidth="1"/>
    <col min="14339" max="14339" width="27.7109375" customWidth="1"/>
    <col min="14593" max="14593" width="9.42578125" customWidth="1"/>
    <col min="14594" max="14594" width="26.28515625" customWidth="1"/>
    <col min="14595" max="14595" width="27.7109375" customWidth="1"/>
    <col min="14849" max="14849" width="9.42578125" customWidth="1"/>
    <col min="14850" max="14850" width="26.28515625" customWidth="1"/>
    <col min="14851" max="14851" width="27.7109375" customWidth="1"/>
    <col min="15105" max="15105" width="9.42578125" customWidth="1"/>
    <col min="15106" max="15106" width="26.28515625" customWidth="1"/>
    <col min="15107" max="15107" width="27.7109375" customWidth="1"/>
    <col min="15361" max="15361" width="9.42578125" customWidth="1"/>
    <col min="15362" max="15362" width="26.28515625" customWidth="1"/>
    <col min="15363" max="15363" width="27.7109375" customWidth="1"/>
    <col min="15617" max="15617" width="9.42578125" customWidth="1"/>
    <col min="15618" max="15618" width="26.28515625" customWidth="1"/>
    <col min="15619" max="15619" width="27.7109375" customWidth="1"/>
    <col min="15873" max="15873" width="9.42578125" customWidth="1"/>
    <col min="15874" max="15874" width="26.28515625" customWidth="1"/>
    <col min="15875" max="15875" width="27.7109375" customWidth="1"/>
    <col min="16129" max="16129" width="9.42578125" customWidth="1"/>
    <col min="16130" max="16130" width="26.28515625" customWidth="1"/>
    <col min="16131" max="16131" width="27.7109375" customWidth="1"/>
  </cols>
  <sheetData>
    <row r="1" spans="1:11" ht="18.75" x14ac:dyDescent="0.25">
      <c r="A1" s="574" t="s">
        <v>0</v>
      </c>
      <c r="B1" s="574"/>
      <c r="C1" s="574"/>
      <c r="D1" s="574"/>
      <c r="E1" s="574"/>
    </row>
    <row r="2" spans="1:11" ht="42.75" customHeight="1" thickBot="1" x14ac:dyDescent="0.3">
      <c r="A2" s="575" t="s">
        <v>122</v>
      </c>
      <c r="B2" s="575"/>
      <c r="C2" s="575"/>
      <c r="D2" s="575"/>
      <c r="E2" s="575"/>
      <c r="F2" s="74"/>
      <c r="G2" s="74"/>
      <c r="H2" s="74"/>
      <c r="I2" s="74"/>
      <c r="J2" s="74"/>
      <c r="K2" s="74"/>
    </row>
    <row r="3" spans="1:11" ht="63" customHeight="1" x14ac:dyDescent="0.25">
      <c r="A3" s="578" t="s">
        <v>104</v>
      </c>
      <c r="B3" s="579"/>
      <c r="C3" s="580"/>
      <c r="D3" s="581" t="s">
        <v>84</v>
      </c>
      <c r="E3" s="582"/>
    </row>
    <row r="4" spans="1:11" ht="46.5" customHeight="1" x14ac:dyDescent="0.25">
      <c r="A4" s="76" t="s">
        <v>43</v>
      </c>
      <c r="B4" s="30" t="s">
        <v>44</v>
      </c>
      <c r="C4" s="77" t="s">
        <v>105</v>
      </c>
      <c r="D4" s="38" t="s">
        <v>112</v>
      </c>
      <c r="E4" s="39" t="s">
        <v>113</v>
      </c>
    </row>
    <row r="5" spans="1:11" ht="15.75" x14ac:dyDescent="0.25">
      <c r="A5" s="38">
        <v>1</v>
      </c>
      <c r="B5" s="63">
        <v>2</v>
      </c>
      <c r="C5" s="40">
        <v>3</v>
      </c>
      <c r="D5" s="225">
        <v>4</v>
      </c>
      <c r="E5" s="226">
        <v>5</v>
      </c>
    </row>
    <row r="6" spans="1:11" ht="15.75" x14ac:dyDescent="0.25">
      <c r="A6" s="41">
        <v>1</v>
      </c>
      <c r="B6" s="11" t="s">
        <v>45</v>
      </c>
      <c r="C6" s="78">
        <v>297365</v>
      </c>
      <c r="D6" s="164"/>
      <c r="E6" s="93"/>
    </row>
    <row r="7" spans="1:11" ht="15.75" x14ac:dyDescent="0.25">
      <c r="A7" s="41">
        <v>2</v>
      </c>
      <c r="B7" s="61" t="s">
        <v>46</v>
      </c>
      <c r="C7" s="90">
        <v>65543</v>
      </c>
      <c r="D7" s="90">
        <v>65543</v>
      </c>
      <c r="E7" s="92">
        <f>C7-D7</f>
        <v>0</v>
      </c>
    </row>
    <row r="8" spans="1:11" ht="15.75" x14ac:dyDescent="0.25">
      <c r="A8" s="41">
        <v>3</v>
      </c>
      <c r="B8" s="61" t="s">
        <v>47</v>
      </c>
      <c r="C8" s="90">
        <v>208472</v>
      </c>
      <c r="D8" s="301">
        <v>208472</v>
      </c>
      <c r="E8" s="92">
        <f>C8-D8</f>
        <v>0</v>
      </c>
    </row>
    <row r="9" spans="1:11" ht="15.75" x14ac:dyDescent="0.25">
      <c r="A9" s="41">
        <v>4</v>
      </c>
      <c r="B9" s="11" t="s">
        <v>48</v>
      </c>
      <c r="C9" s="78">
        <v>145882</v>
      </c>
      <c r="D9" s="164"/>
      <c r="E9" s="93"/>
    </row>
    <row r="10" spans="1:11" ht="15.75" x14ac:dyDescent="0.25">
      <c r="A10" s="41">
        <v>5</v>
      </c>
      <c r="B10" s="61" t="s">
        <v>49</v>
      </c>
      <c r="C10" s="90">
        <v>307683</v>
      </c>
      <c r="D10" s="91">
        <v>307683</v>
      </c>
      <c r="E10" s="92">
        <f>C10-D10</f>
        <v>0</v>
      </c>
    </row>
    <row r="11" spans="1:11" ht="15.75" x14ac:dyDescent="0.25">
      <c r="A11" s="41">
        <v>6</v>
      </c>
      <c r="B11" s="61" t="s">
        <v>50</v>
      </c>
      <c r="C11" s="90">
        <v>296257</v>
      </c>
      <c r="D11" s="297">
        <v>296257</v>
      </c>
      <c r="E11" s="92">
        <f>C11-D11</f>
        <v>0</v>
      </c>
    </row>
    <row r="12" spans="1:11" ht="15.75" x14ac:dyDescent="0.25">
      <c r="A12" s="41">
        <v>7</v>
      </c>
      <c r="B12" s="61" t="s">
        <v>51</v>
      </c>
      <c r="C12" s="90">
        <v>225089</v>
      </c>
      <c r="D12" s="297">
        <v>225089</v>
      </c>
      <c r="E12" s="92">
        <f>C12-D12</f>
        <v>0</v>
      </c>
    </row>
    <row r="13" spans="1:11" ht="15.75" x14ac:dyDescent="0.25">
      <c r="A13" s="41">
        <v>8</v>
      </c>
      <c r="B13" s="61" t="s">
        <v>52</v>
      </c>
      <c r="C13" s="90">
        <v>144195</v>
      </c>
      <c r="D13" s="250">
        <v>144195</v>
      </c>
      <c r="E13" s="251">
        <f>C13-D13</f>
        <v>0</v>
      </c>
    </row>
    <row r="14" spans="1:11" ht="15.75" x14ac:dyDescent="0.25">
      <c r="A14" s="41">
        <v>9</v>
      </c>
      <c r="B14" s="61" t="s">
        <v>53</v>
      </c>
      <c r="C14" s="90">
        <v>373807</v>
      </c>
      <c r="D14" s="90">
        <v>373807</v>
      </c>
      <c r="E14" s="251">
        <f>C14-D14</f>
        <v>0</v>
      </c>
    </row>
    <row r="15" spans="1:11" ht="15.75" x14ac:dyDescent="0.25">
      <c r="A15" s="41">
        <v>10</v>
      </c>
      <c r="B15" s="11" t="s">
        <v>54</v>
      </c>
      <c r="C15" s="78">
        <v>588377</v>
      </c>
      <c r="D15" s="164"/>
      <c r="E15" s="93"/>
    </row>
    <row r="16" spans="1:11" ht="15.75" x14ac:dyDescent="0.25">
      <c r="A16" s="41">
        <v>11</v>
      </c>
      <c r="B16" s="61" t="s">
        <v>55</v>
      </c>
      <c r="C16" s="90">
        <v>371898</v>
      </c>
      <c r="D16" s="91">
        <v>371898</v>
      </c>
      <c r="E16" s="92">
        <f>C16-D16</f>
        <v>0</v>
      </c>
    </row>
    <row r="17" spans="1:8" ht="15.75" x14ac:dyDescent="0.25">
      <c r="A17" s="41">
        <v>12</v>
      </c>
      <c r="B17" s="11" t="s">
        <v>56</v>
      </c>
      <c r="C17" s="78">
        <v>214824</v>
      </c>
      <c r="D17" s="164"/>
      <c r="E17" s="144"/>
      <c r="H17" t="s">
        <v>170</v>
      </c>
    </row>
    <row r="18" spans="1:8" ht="15.75" x14ac:dyDescent="0.25">
      <c r="A18" s="41">
        <v>13</v>
      </c>
      <c r="B18" s="61" t="s">
        <v>57</v>
      </c>
      <c r="C18" s="90">
        <v>137001</v>
      </c>
      <c r="D18" s="90">
        <v>137001</v>
      </c>
      <c r="E18" s="92">
        <f t="shared" ref="E18:E19" si="0">C18-D18</f>
        <v>0</v>
      </c>
    </row>
    <row r="19" spans="1:8" ht="15.75" x14ac:dyDescent="0.25">
      <c r="A19" s="41">
        <v>14</v>
      </c>
      <c r="B19" s="61" t="s">
        <v>58</v>
      </c>
      <c r="C19" s="90">
        <v>106769</v>
      </c>
      <c r="D19" s="90">
        <v>106769</v>
      </c>
      <c r="E19" s="92">
        <f t="shared" si="0"/>
        <v>0</v>
      </c>
    </row>
    <row r="20" spans="1:8" ht="15.75" x14ac:dyDescent="0.25">
      <c r="A20" s="41">
        <v>15</v>
      </c>
      <c r="B20" s="61" t="s">
        <v>59</v>
      </c>
      <c r="C20" s="90">
        <v>144195</v>
      </c>
      <c r="D20" s="90">
        <v>144195</v>
      </c>
      <c r="E20" s="92">
        <f>C20-D20</f>
        <v>0</v>
      </c>
    </row>
    <row r="21" spans="1:8" ht="15.75" x14ac:dyDescent="0.25">
      <c r="A21" s="41">
        <v>16</v>
      </c>
      <c r="B21" s="143" t="s">
        <v>60</v>
      </c>
      <c r="C21" s="78">
        <v>368325</v>
      </c>
      <c r="D21" s="164"/>
      <c r="E21" s="93"/>
    </row>
    <row r="22" spans="1:8" ht="15.75" x14ac:dyDescent="0.25">
      <c r="A22" s="41">
        <v>17</v>
      </c>
      <c r="B22" s="61" t="s">
        <v>61</v>
      </c>
      <c r="C22" s="90">
        <v>160111</v>
      </c>
      <c r="D22" s="91">
        <v>160111</v>
      </c>
      <c r="E22" s="92">
        <f>C22-D22</f>
        <v>0</v>
      </c>
    </row>
    <row r="23" spans="1:8" ht="15.75" x14ac:dyDescent="0.25">
      <c r="A23" s="41">
        <v>18</v>
      </c>
      <c r="B23" s="11" t="s">
        <v>62</v>
      </c>
      <c r="C23" s="78">
        <v>136537</v>
      </c>
      <c r="D23" s="164"/>
      <c r="E23" s="93"/>
    </row>
    <row r="24" spans="1:8" ht="15.75" x14ac:dyDescent="0.25">
      <c r="A24" s="41">
        <v>19</v>
      </c>
      <c r="B24" s="61" t="s">
        <v>63</v>
      </c>
      <c r="C24" s="90">
        <v>104430</v>
      </c>
      <c r="D24" s="91">
        <v>104430</v>
      </c>
      <c r="E24" s="92">
        <f>C24-D24</f>
        <v>0</v>
      </c>
    </row>
    <row r="25" spans="1:8" ht="15.75" x14ac:dyDescent="0.25">
      <c r="A25" s="41">
        <v>20</v>
      </c>
      <c r="B25" s="11" t="s">
        <v>64</v>
      </c>
      <c r="C25" s="78">
        <v>170412</v>
      </c>
      <c r="D25" s="164"/>
      <c r="E25" s="93"/>
    </row>
    <row r="26" spans="1:8" ht="15.75" x14ac:dyDescent="0.25">
      <c r="A26" s="41">
        <v>21</v>
      </c>
      <c r="B26" s="347" t="s">
        <v>65</v>
      </c>
      <c r="C26" s="90">
        <v>365022</v>
      </c>
      <c r="D26" s="91">
        <v>264721</v>
      </c>
      <c r="E26" s="337">
        <f>C26-D26</f>
        <v>100301</v>
      </c>
    </row>
    <row r="27" spans="1:8" ht="15.75" x14ac:dyDescent="0.25">
      <c r="A27" s="41">
        <v>22</v>
      </c>
      <c r="B27" s="61" t="s">
        <v>66</v>
      </c>
      <c r="C27" s="90">
        <v>192844</v>
      </c>
      <c r="D27" s="90">
        <v>192844</v>
      </c>
      <c r="E27" s="92">
        <f>C27-D27</f>
        <v>0</v>
      </c>
    </row>
    <row r="28" spans="1:8" ht="15.75" x14ac:dyDescent="0.25">
      <c r="A28" s="41">
        <v>23</v>
      </c>
      <c r="B28" s="61" t="s">
        <v>67</v>
      </c>
      <c r="C28" s="90">
        <v>402984</v>
      </c>
      <c r="D28" s="90">
        <v>402984</v>
      </c>
      <c r="E28" s="92">
        <f>C28-D28</f>
        <v>0</v>
      </c>
    </row>
    <row r="29" spans="1:8" ht="15.75" x14ac:dyDescent="0.25">
      <c r="A29" s="41">
        <v>24</v>
      </c>
      <c r="B29" s="61" t="s">
        <v>68</v>
      </c>
      <c r="C29" s="90">
        <v>317750</v>
      </c>
      <c r="D29" s="91">
        <v>317750</v>
      </c>
      <c r="E29" s="92">
        <f>C29-D29</f>
        <v>0</v>
      </c>
    </row>
    <row r="30" spans="1:8" ht="15.75" x14ac:dyDescent="0.25">
      <c r="A30" s="41">
        <v>25</v>
      </c>
      <c r="B30" s="61" t="s">
        <v>69</v>
      </c>
      <c r="C30" s="90">
        <v>183521</v>
      </c>
      <c r="D30" s="90">
        <v>183521</v>
      </c>
      <c r="E30" s="92">
        <f>C30-D30</f>
        <v>0</v>
      </c>
    </row>
    <row r="31" spans="1:8" ht="15.75" x14ac:dyDescent="0.25">
      <c r="A31" s="41">
        <v>26</v>
      </c>
      <c r="B31" s="61" t="s">
        <v>70</v>
      </c>
      <c r="C31" s="90">
        <v>471715</v>
      </c>
      <c r="D31" s="90">
        <v>471715</v>
      </c>
      <c r="E31" s="92">
        <f t="shared" ref="E31" si="1">C31-D31</f>
        <v>0</v>
      </c>
    </row>
    <row r="32" spans="1:8" ht="15.75" x14ac:dyDescent="0.25">
      <c r="A32" s="41">
        <v>27</v>
      </c>
      <c r="B32" s="11" t="s">
        <v>71</v>
      </c>
      <c r="C32" s="78">
        <v>373423</v>
      </c>
      <c r="D32" s="164"/>
      <c r="E32" s="145"/>
    </row>
    <row r="33" spans="1:7" ht="15.75" x14ac:dyDescent="0.25">
      <c r="A33" s="41">
        <v>28</v>
      </c>
      <c r="B33" s="61" t="s">
        <v>72</v>
      </c>
      <c r="C33" s="90">
        <v>302960</v>
      </c>
      <c r="D33" s="90">
        <v>302960</v>
      </c>
      <c r="E33" s="92">
        <f>C33-D33</f>
        <v>0</v>
      </c>
    </row>
    <row r="34" spans="1:7" ht="15.75" x14ac:dyDescent="0.25">
      <c r="A34" s="41">
        <v>29</v>
      </c>
      <c r="B34" s="11" t="s">
        <v>73</v>
      </c>
      <c r="C34" s="78">
        <v>140917</v>
      </c>
      <c r="D34" s="164"/>
      <c r="E34" s="93"/>
    </row>
    <row r="35" spans="1:7" ht="15.75" x14ac:dyDescent="0.25">
      <c r="A35" s="41">
        <v>30</v>
      </c>
      <c r="B35" s="11" t="s">
        <v>74</v>
      </c>
      <c r="C35" s="78">
        <v>468591</v>
      </c>
      <c r="D35" s="164"/>
      <c r="E35" s="93"/>
    </row>
    <row r="36" spans="1:7" ht="15.75" x14ac:dyDescent="0.25">
      <c r="A36" s="41">
        <v>31</v>
      </c>
      <c r="B36" s="61" t="s">
        <v>75</v>
      </c>
      <c r="C36" s="90">
        <v>290328</v>
      </c>
      <c r="D36" s="90">
        <v>290328</v>
      </c>
      <c r="E36" s="92">
        <f>C36-D36</f>
        <v>0</v>
      </c>
      <c r="F36" s="135"/>
    </row>
    <row r="37" spans="1:7" ht="15.75" x14ac:dyDescent="0.25">
      <c r="A37" s="41">
        <v>32</v>
      </c>
      <c r="B37" s="61" t="s">
        <v>76</v>
      </c>
      <c r="C37" s="90">
        <v>78652</v>
      </c>
      <c r="D37" s="91">
        <v>78652</v>
      </c>
      <c r="E37" s="92">
        <f>C37-D37</f>
        <v>0</v>
      </c>
    </row>
    <row r="38" spans="1:7" ht="15.75" x14ac:dyDescent="0.25">
      <c r="A38" s="41">
        <v>33</v>
      </c>
      <c r="B38" s="11" t="s">
        <v>77</v>
      </c>
      <c r="C38" s="78">
        <v>67285</v>
      </c>
      <c r="D38" s="164"/>
      <c r="E38" s="93"/>
    </row>
    <row r="39" spans="1:7" ht="15.75" x14ac:dyDescent="0.25">
      <c r="A39" s="41">
        <v>34</v>
      </c>
      <c r="B39" s="61" t="s">
        <v>78</v>
      </c>
      <c r="C39" s="90">
        <v>248404</v>
      </c>
      <c r="D39" s="91">
        <v>248404</v>
      </c>
      <c r="E39" s="92">
        <f>C39-D39</f>
        <v>0</v>
      </c>
    </row>
    <row r="40" spans="1:7" ht="15.75" x14ac:dyDescent="0.25">
      <c r="A40" s="41">
        <v>35</v>
      </c>
      <c r="B40" s="61" t="s">
        <v>79</v>
      </c>
      <c r="C40" s="90">
        <v>249064</v>
      </c>
      <c r="D40" s="90">
        <v>249064</v>
      </c>
      <c r="E40" s="92">
        <f>C40-D40</f>
        <v>0</v>
      </c>
    </row>
    <row r="41" spans="1:7" ht="15.75" x14ac:dyDescent="0.25">
      <c r="A41" s="41">
        <v>36</v>
      </c>
      <c r="B41" s="11" t="s">
        <v>80</v>
      </c>
      <c r="C41" s="78">
        <v>230166</v>
      </c>
      <c r="D41" s="164"/>
      <c r="E41" s="93"/>
    </row>
    <row r="42" spans="1:7" ht="15.75" x14ac:dyDescent="0.25">
      <c r="A42" s="41">
        <v>37</v>
      </c>
      <c r="B42" s="61" t="s">
        <v>81</v>
      </c>
      <c r="C42" s="90">
        <v>298124</v>
      </c>
      <c r="D42" s="91">
        <v>298124</v>
      </c>
      <c r="E42" s="92">
        <f>C42-D42</f>
        <v>0</v>
      </c>
    </row>
    <row r="43" spans="1:7" ht="15" customHeight="1" thickBot="1" x14ac:dyDescent="0.3">
      <c r="A43" s="399">
        <v>38</v>
      </c>
      <c r="B43" s="268" t="s">
        <v>82</v>
      </c>
      <c r="C43" s="436">
        <v>251078</v>
      </c>
      <c r="D43" s="437"/>
      <c r="E43" s="438"/>
    </row>
    <row r="44" spans="1:7" ht="24" customHeight="1" thickBot="1" x14ac:dyDescent="0.3">
      <c r="A44" s="576" t="s">
        <v>107</v>
      </c>
      <c r="B44" s="577"/>
      <c r="C44" s="440">
        <f>SUM(C6:C43)</f>
        <v>9500000</v>
      </c>
      <c r="D44" s="440">
        <f>SUM(D6:D43)</f>
        <v>5946517</v>
      </c>
      <c r="E44" s="440">
        <f>SUM(E6:E43)</f>
        <v>100301</v>
      </c>
      <c r="F44" t="s">
        <v>155</v>
      </c>
    </row>
    <row r="45" spans="1:7" ht="25.5" customHeight="1" x14ac:dyDescent="0.25">
      <c r="A45" s="510"/>
      <c r="B45" s="510"/>
      <c r="C45" s="441"/>
      <c r="D45" s="403" t="s">
        <v>137</v>
      </c>
      <c r="E45" s="403" t="s">
        <v>138</v>
      </c>
    </row>
    <row r="46" spans="1:7" ht="15.75" thickBot="1" x14ac:dyDescent="0.3">
      <c r="D46" s="312" t="s">
        <v>153</v>
      </c>
      <c r="E46" s="311">
        <f>D44+E44</f>
        <v>6046818</v>
      </c>
      <c r="F46" s="227" t="s">
        <v>174</v>
      </c>
    </row>
    <row r="47" spans="1:7" ht="15.75" x14ac:dyDescent="0.25">
      <c r="B47" s="15"/>
      <c r="C47" s="227" t="s">
        <v>139</v>
      </c>
      <c r="D47" s="313" t="s">
        <v>135</v>
      </c>
      <c r="E47" s="237">
        <f>C6+C9+C15+C17+C21+C23+C25+C32+C34+C35+C38+C41+C43</f>
        <v>3453182</v>
      </c>
      <c r="F47" s="572" t="s">
        <v>177</v>
      </c>
      <c r="G47" s="573"/>
    </row>
    <row r="48" spans="1:7" ht="15.75" thickBot="1" x14ac:dyDescent="0.3">
      <c r="D48" s="314" t="s">
        <v>136</v>
      </c>
      <c r="E48" s="224">
        <f>E47+E46+C45</f>
        <v>9500000</v>
      </c>
      <c r="F48" s="227" t="s">
        <v>175</v>
      </c>
    </row>
    <row r="49" spans="5:6" x14ac:dyDescent="0.25">
      <c r="E49" s="135"/>
    </row>
    <row r="51" spans="5:6" x14ac:dyDescent="0.25">
      <c r="F51" s="135"/>
    </row>
    <row r="52" spans="5:6" x14ac:dyDescent="0.25">
      <c r="E52" s="135"/>
    </row>
    <row r="54" spans="5:6" x14ac:dyDescent="0.25">
      <c r="E54" s="135"/>
      <c r="F54" s="135"/>
    </row>
  </sheetData>
  <mergeCells count="7">
    <mergeCell ref="F47:G47"/>
    <mergeCell ref="A45:B45"/>
    <mergeCell ref="A1:E1"/>
    <mergeCell ref="A2:E2"/>
    <mergeCell ref="A44:B44"/>
    <mergeCell ref="A3:C3"/>
    <mergeCell ref="D3:E3"/>
  </mergeCells>
  <pageMargins left="0.70866141732283472" right="0.11811023622047245" top="0.15748031496062992" bottom="0.15748031496062992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7" workbookViewId="0">
      <selection activeCell="H19" sqref="H19"/>
    </sheetView>
  </sheetViews>
  <sheetFormatPr defaultRowHeight="15" x14ac:dyDescent="0.25"/>
  <cols>
    <col min="1" max="1" width="4.28515625" customWidth="1"/>
    <col min="2" max="2" width="25" customWidth="1"/>
    <col min="3" max="3" width="35.85546875" customWidth="1"/>
    <col min="4" max="4" width="14.140625" customWidth="1"/>
    <col min="5" max="5" width="14" customWidth="1"/>
    <col min="255" max="255" width="8.28515625" bestFit="1" customWidth="1"/>
    <col min="256" max="256" width="26.85546875" customWidth="1"/>
    <col min="257" max="257" width="38.7109375" customWidth="1"/>
    <col min="511" max="511" width="8.28515625" bestFit="1" customWidth="1"/>
    <col min="512" max="512" width="26.85546875" customWidth="1"/>
    <col min="513" max="513" width="38.7109375" customWidth="1"/>
    <col min="767" max="767" width="8.28515625" bestFit="1" customWidth="1"/>
    <col min="768" max="768" width="26.85546875" customWidth="1"/>
    <col min="769" max="769" width="38.7109375" customWidth="1"/>
    <col min="1023" max="1023" width="8.28515625" bestFit="1" customWidth="1"/>
    <col min="1024" max="1024" width="26.85546875" customWidth="1"/>
    <col min="1025" max="1025" width="38.7109375" customWidth="1"/>
    <col min="1279" max="1279" width="8.28515625" bestFit="1" customWidth="1"/>
    <col min="1280" max="1280" width="26.85546875" customWidth="1"/>
    <col min="1281" max="1281" width="38.7109375" customWidth="1"/>
    <col min="1535" max="1535" width="8.28515625" bestFit="1" customWidth="1"/>
    <col min="1536" max="1536" width="26.85546875" customWidth="1"/>
    <col min="1537" max="1537" width="38.7109375" customWidth="1"/>
    <col min="1791" max="1791" width="8.28515625" bestFit="1" customWidth="1"/>
    <col min="1792" max="1792" width="26.85546875" customWidth="1"/>
    <col min="1793" max="1793" width="38.7109375" customWidth="1"/>
    <col min="2047" max="2047" width="8.28515625" bestFit="1" customWidth="1"/>
    <col min="2048" max="2048" width="26.85546875" customWidth="1"/>
    <col min="2049" max="2049" width="38.7109375" customWidth="1"/>
    <col min="2303" max="2303" width="8.28515625" bestFit="1" customWidth="1"/>
    <col min="2304" max="2304" width="26.85546875" customWidth="1"/>
    <col min="2305" max="2305" width="38.7109375" customWidth="1"/>
    <col min="2559" max="2559" width="8.28515625" bestFit="1" customWidth="1"/>
    <col min="2560" max="2560" width="26.85546875" customWidth="1"/>
    <col min="2561" max="2561" width="38.7109375" customWidth="1"/>
    <col min="2815" max="2815" width="8.28515625" bestFit="1" customWidth="1"/>
    <col min="2816" max="2816" width="26.85546875" customWidth="1"/>
    <col min="2817" max="2817" width="38.7109375" customWidth="1"/>
    <col min="3071" max="3071" width="8.28515625" bestFit="1" customWidth="1"/>
    <col min="3072" max="3072" width="26.85546875" customWidth="1"/>
    <col min="3073" max="3073" width="38.7109375" customWidth="1"/>
    <col min="3327" max="3327" width="8.28515625" bestFit="1" customWidth="1"/>
    <col min="3328" max="3328" width="26.85546875" customWidth="1"/>
    <col min="3329" max="3329" width="38.7109375" customWidth="1"/>
    <col min="3583" max="3583" width="8.28515625" bestFit="1" customWidth="1"/>
    <col min="3584" max="3584" width="26.85546875" customWidth="1"/>
    <col min="3585" max="3585" width="38.7109375" customWidth="1"/>
    <col min="3839" max="3839" width="8.28515625" bestFit="1" customWidth="1"/>
    <col min="3840" max="3840" width="26.85546875" customWidth="1"/>
    <col min="3841" max="3841" width="38.7109375" customWidth="1"/>
    <col min="4095" max="4095" width="8.28515625" bestFit="1" customWidth="1"/>
    <col min="4096" max="4096" width="26.85546875" customWidth="1"/>
    <col min="4097" max="4097" width="38.7109375" customWidth="1"/>
    <col min="4351" max="4351" width="8.28515625" bestFit="1" customWidth="1"/>
    <col min="4352" max="4352" width="26.85546875" customWidth="1"/>
    <col min="4353" max="4353" width="38.7109375" customWidth="1"/>
    <col min="4607" max="4607" width="8.28515625" bestFit="1" customWidth="1"/>
    <col min="4608" max="4608" width="26.85546875" customWidth="1"/>
    <col min="4609" max="4609" width="38.7109375" customWidth="1"/>
    <col min="4863" max="4863" width="8.28515625" bestFit="1" customWidth="1"/>
    <col min="4864" max="4864" width="26.85546875" customWidth="1"/>
    <col min="4865" max="4865" width="38.7109375" customWidth="1"/>
    <col min="5119" max="5119" width="8.28515625" bestFit="1" customWidth="1"/>
    <col min="5120" max="5120" width="26.85546875" customWidth="1"/>
    <col min="5121" max="5121" width="38.7109375" customWidth="1"/>
    <col min="5375" max="5375" width="8.28515625" bestFit="1" customWidth="1"/>
    <col min="5376" max="5376" width="26.85546875" customWidth="1"/>
    <col min="5377" max="5377" width="38.7109375" customWidth="1"/>
    <col min="5631" max="5631" width="8.28515625" bestFit="1" customWidth="1"/>
    <col min="5632" max="5632" width="26.85546875" customWidth="1"/>
    <col min="5633" max="5633" width="38.7109375" customWidth="1"/>
    <col min="5887" max="5887" width="8.28515625" bestFit="1" customWidth="1"/>
    <col min="5888" max="5888" width="26.85546875" customWidth="1"/>
    <col min="5889" max="5889" width="38.7109375" customWidth="1"/>
    <col min="6143" max="6143" width="8.28515625" bestFit="1" customWidth="1"/>
    <col min="6144" max="6144" width="26.85546875" customWidth="1"/>
    <col min="6145" max="6145" width="38.7109375" customWidth="1"/>
    <col min="6399" max="6399" width="8.28515625" bestFit="1" customWidth="1"/>
    <col min="6400" max="6400" width="26.85546875" customWidth="1"/>
    <col min="6401" max="6401" width="38.7109375" customWidth="1"/>
    <col min="6655" max="6655" width="8.28515625" bestFit="1" customWidth="1"/>
    <col min="6656" max="6656" width="26.85546875" customWidth="1"/>
    <col min="6657" max="6657" width="38.7109375" customWidth="1"/>
    <col min="6911" max="6911" width="8.28515625" bestFit="1" customWidth="1"/>
    <col min="6912" max="6912" width="26.85546875" customWidth="1"/>
    <col min="6913" max="6913" width="38.7109375" customWidth="1"/>
    <col min="7167" max="7167" width="8.28515625" bestFit="1" customWidth="1"/>
    <col min="7168" max="7168" width="26.85546875" customWidth="1"/>
    <col min="7169" max="7169" width="38.7109375" customWidth="1"/>
    <col min="7423" max="7423" width="8.28515625" bestFit="1" customWidth="1"/>
    <col min="7424" max="7424" width="26.85546875" customWidth="1"/>
    <col min="7425" max="7425" width="38.7109375" customWidth="1"/>
    <col min="7679" max="7679" width="8.28515625" bestFit="1" customWidth="1"/>
    <col min="7680" max="7680" width="26.85546875" customWidth="1"/>
    <col min="7681" max="7681" width="38.7109375" customWidth="1"/>
    <col min="7935" max="7935" width="8.28515625" bestFit="1" customWidth="1"/>
    <col min="7936" max="7936" width="26.85546875" customWidth="1"/>
    <col min="7937" max="7937" width="38.7109375" customWidth="1"/>
    <col min="8191" max="8191" width="8.28515625" bestFit="1" customWidth="1"/>
    <col min="8192" max="8192" width="26.85546875" customWidth="1"/>
    <col min="8193" max="8193" width="38.7109375" customWidth="1"/>
    <col min="8447" max="8447" width="8.28515625" bestFit="1" customWidth="1"/>
    <col min="8448" max="8448" width="26.85546875" customWidth="1"/>
    <col min="8449" max="8449" width="38.7109375" customWidth="1"/>
    <col min="8703" max="8703" width="8.28515625" bestFit="1" customWidth="1"/>
    <col min="8704" max="8704" width="26.85546875" customWidth="1"/>
    <col min="8705" max="8705" width="38.7109375" customWidth="1"/>
    <col min="8959" max="8959" width="8.28515625" bestFit="1" customWidth="1"/>
    <col min="8960" max="8960" width="26.85546875" customWidth="1"/>
    <col min="8961" max="8961" width="38.7109375" customWidth="1"/>
    <col min="9215" max="9215" width="8.28515625" bestFit="1" customWidth="1"/>
    <col min="9216" max="9216" width="26.85546875" customWidth="1"/>
    <col min="9217" max="9217" width="38.7109375" customWidth="1"/>
    <col min="9471" max="9471" width="8.28515625" bestFit="1" customWidth="1"/>
    <col min="9472" max="9472" width="26.85546875" customWidth="1"/>
    <col min="9473" max="9473" width="38.7109375" customWidth="1"/>
    <col min="9727" max="9727" width="8.28515625" bestFit="1" customWidth="1"/>
    <col min="9728" max="9728" width="26.85546875" customWidth="1"/>
    <col min="9729" max="9729" width="38.7109375" customWidth="1"/>
    <col min="9983" max="9983" width="8.28515625" bestFit="1" customWidth="1"/>
    <col min="9984" max="9984" width="26.85546875" customWidth="1"/>
    <col min="9985" max="9985" width="38.7109375" customWidth="1"/>
    <col min="10239" max="10239" width="8.28515625" bestFit="1" customWidth="1"/>
    <col min="10240" max="10240" width="26.85546875" customWidth="1"/>
    <col min="10241" max="10241" width="38.7109375" customWidth="1"/>
    <col min="10495" max="10495" width="8.28515625" bestFit="1" customWidth="1"/>
    <col min="10496" max="10496" width="26.85546875" customWidth="1"/>
    <col min="10497" max="10497" width="38.7109375" customWidth="1"/>
    <col min="10751" max="10751" width="8.28515625" bestFit="1" customWidth="1"/>
    <col min="10752" max="10752" width="26.85546875" customWidth="1"/>
    <col min="10753" max="10753" width="38.7109375" customWidth="1"/>
    <col min="11007" max="11007" width="8.28515625" bestFit="1" customWidth="1"/>
    <col min="11008" max="11008" width="26.85546875" customWidth="1"/>
    <col min="11009" max="11009" width="38.7109375" customWidth="1"/>
    <col min="11263" max="11263" width="8.28515625" bestFit="1" customWidth="1"/>
    <col min="11264" max="11264" width="26.85546875" customWidth="1"/>
    <col min="11265" max="11265" width="38.7109375" customWidth="1"/>
    <col min="11519" max="11519" width="8.28515625" bestFit="1" customWidth="1"/>
    <col min="11520" max="11520" width="26.85546875" customWidth="1"/>
    <col min="11521" max="11521" width="38.7109375" customWidth="1"/>
    <col min="11775" max="11775" width="8.28515625" bestFit="1" customWidth="1"/>
    <col min="11776" max="11776" width="26.85546875" customWidth="1"/>
    <col min="11777" max="11777" width="38.7109375" customWidth="1"/>
    <col min="12031" max="12031" width="8.28515625" bestFit="1" customWidth="1"/>
    <col min="12032" max="12032" width="26.85546875" customWidth="1"/>
    <col min="12033" max="12033" width="38.7109375" customWidth="1"/>
    <col min="12287" max="12287" width="8.28515625" bestFit="1" customWidth="1"/>
    <col min="12288" max="12288" width="26.85546875" customWidth="1"/>
    <col min="12289" max="12289" width="38.7109375" customWidth="1"/>
    <col min="12543" max="12543" width="8.28515625" bestFit="1" customWidth="1"/>
    <col min="12544" max="12544" width="26.85546875" customWidth="1"/>
    <col min="12545" max="12545" width="38.7109375" customWidth="1"/>
    <col min="12799" max="12799" width="8.28515625" bestFit="1" customWidth="1"/>
    <col min="12800" max="12800" width="26.85546875" customWidth="1"/>
    <col min="12801" max="12801" width="38.7109375" customWidth="1"/>
    <col min="13055" max="13055" width="8.28515625" bestFit="1" customWidth="1"/>
    <col min="13056" max="13056" width="26.85546875" customWidth="1"/>
    <col min="13057" max="13057" width="38.7109375" customWidth="1"/>
    <col min="13311" max="13311" width="8.28515625" bestFit="1" customWidth="1"/>
    <col min="13312" max="13312" width="26.85546875" customWidth="1"/>
    <col min="13313" max="13313" width="38.7109375" customWidth="1"/>
    <col min="13567" max="13567" width="8.28515625" bestFit="1" customWidth="1"/>
    <col min="13568" max="13568" width="26.85546875" customWidth="1"/>
    <col min="13569" max="13569" width="38.7109375" customWidth="1"/>
    <col min="13823" max="13823" width="8.28515625" bestFit="1" customWidth="1"/>
    <col min="13824" max="13824" width="26.85546875" customWidth="1"/>
    <col min="13825" max="13825" width="38.7109375" customWidth="1"/>
    <col min="14079" max="14079" width="8.28515625" bestFit="1" customWidth="1"/>
    <col min="14080" max="14080" width="26.85546875" customWidth="1"/>
    <col min="14081" max="14081" width="38.7109375" customWidth="1"/>
    <col min="14335" max="14335" width="8.28515625" bestFit="1" customWidth="1"/>
    <col min="14336" max="14336" width="26.85546875" customWidth="1"/>
    <col min="14337" max="14337" width="38.7109375" customWidth="1"/>
    <col min="14591" max="14591" width="8.28515625" bestFit="1" customWidth="1"/>
    <col min="14592" max="14592" width="26.85546875" customWidth="1"/>
    <col min="14593" max="14593" width="38.7109375" customWidth="1"/>
    <col min="14847" max="14847" width="8.28515625" bestFit="1" customWidth="1"/>
    <col min="14848" max="14848" width="26.85546875" customWidth="1"/>
    <col min="14849" max="14849" width="38.7109375" customWidth="1"/>
    <col min="15103" max="15103" width="8.28515625" bestFit="1" customWidth="1"/>
    <col min="15104" max="15104" width="26.85546875" customWidth="1"/>
    <col min="15105" max="15105" width="38.7109375" customWidth="1"/>
    <col min="15359" max="15359" width="8.28515625" bestFit="1" customWidth="1"/>
    <col min="15360" max="15360" width="26.85546875" customWidth="1"/>
    <col min="15361" max="15361" width="38.7109375" customWidth="1"/>
    <col min="15615" max="15615" width="8.28515625" bestFit="1" customWidth="1"/>
    <col min="15616" max="15616" width="26.85546875" customWidth="1"/>
    <col min="15617" max="15617" width="38.7109375" customWidth="1"/>
    <col min="15871" max="15871" width="8.28515625" bestFit="1" customWidth="1"/>
    <col min="15872" max="15872" width="26.85546875" customWidth="1"/>
    <col min="15873" max="15873" width="38.7109375" customWidth="1"/>
    <col min="16127" max="16127" width="8.28515625" bestFit="1" customWidth="1"/>
    <col min="16128" max="16128" width="26.85546875" customWidth="1"/>
    <col min="16129" max="16129" width="38.7109375" customWidth="1"/>
  </cols>
  <sheetData>
    <row r="1" spans="1:6" ht="20.25" x14ac:dyDescent="0.3">
      <c r="A1" s="499" t="s">
        <v>0</v>
      </c>
      <c r="B1" s="499"/>
      <c r="C1" s="499"/>
      <c r="D1" s="499"/>
      <c r="E1" s="499"/>
      <c r="F1" s="21"/>
    </row>
    <row r="2" spans="1:6" ht="62.25" customHeight="1" thickBot="1" x14ac:dyDescent="0.3">
      <c r="A2" s="588" t="s">
        <v>125</v>
      </c>
      <c r="B2" s="588"/>
      <c r="C2" s="588"/>
      <c r="D2" s="588"/>
      <c r="E2" s="588"/>
      <c r="F2" s="74"/>
    </row>
    <row r="3" spans="1:6" ht="90" customHeight="1" x14ac:dyDescent="0.25">
      <c r="A3" s="583" t="s">
        <v>126</v>
      </c>
      <c r="B3" s="584"/>
      <c r="C3" s="585"/>
      <c r="D3" s="586" t="s">
        <v>84</v>
      </c>
      <c r="E3" s="587"/>
    </row>
    <row r="4" spans="1:6" ht="45" customHeight="1" x14ac:dyDescent="0.25">
      <c r="A4" s="230" t="s">
        <v>43</v>
      </c>
      <c r="B4" s="159" t="s">
        <v>44</v>
      </c>
      <c r="C4" s="231" t="s">
        <v>106</v>
      </c>
      <c r="D4" s="229" t="s">
        <v>112</v>
      </c>
      <c r="E4" s="136" t="s">
        <v>113</v>
      </c>
    </row>
    <row r="5" spans="1:6" ht="15.75" x14ac:dyDescent="0.25">
      <c r="A5" s="161">
        <v>1</v>
      </c>
      <c r="B5" s="158">
        <v>2</v>
      </c>
      <c r="C5" s="40">
        <v>3</v>
      </c>
      <c r="D5" s="137">
        <v>4</v>
      </c>
      <c r="E5" s="138">
        <v>5</v>
      </c>
    </row>
    <row r="6" spans="1:6" ht="15.75" x14ac:dyDescent="0.25">
      <c r="A6" s="83">
        <v>1</v>
      </c>
      <c r="B6" s="364" t="s">
        <v>55</v>
      </c>
      <c r="C6" s="163">
        <v>3192000</v>
      </c>
      <c r="D6" s="232">
        <v>1862000</v>
      </c>
      <c r="E6" s="365">
        <f>C6-D6</f>
        <v>1330000</v>
      </c>
    </row>
    <row r="7" spans="1:6" ht="16.5" thickBot="1" x14ac:dyDescent="0.3">
      <c r="A7" s="399">
        <v>2</v>
      </c>
      <c r="B7" s="443" t="s">
        <v>70</v>
      </c>
      <c r="C7" s="444">
        <v>3048000</v>
      </c>
      <c r="D7" s="445">
        <v>0</v>
      </c>
      <c r="E7" s="446">
        <f>C7-D7</f>
        <v>3048000</v>
      </c>
    </row>
    <row r="8" spans="1:6" ht="16.5" thickBot="1" x14ac:dyDescent="0.3">
      <c r="A8" s="507" t="s">
        <v>172</v>
      </c>
      <c r="B8" s="508"/>
      <c r="C8" s="414">
        <f>SUM(C6:C7)</f>
        <v>6240000</v>
      </c>
      <c r="D8" s="439">
        <f>SUM(D6:D7)</f>
        <v>1862000</v>
      </c>
      <c r="E8" s="448">
        <f>SUM(E6:E7)</f>
        <v>4378000</v>
      </c>
      <c r="F8" s="181" t="s">
        <v>143</v>
      </c>
    </row>
    <row r="9" spans="1:6" ht="15.75" x14ac:dyDescent="0.25">
      <c r="A9" s="509"/>
      <c r="B9" s="509"/>
      <c r="C9" s="396"/>
      <c r="D9" s="228" t="s">
        <v>137</v>
      </c>
      <c r="E9" s="228" t="s">
        <v>138</v>
      </c>
    </row>
    <row r="10" spans="1:6" ht="15.75" x14ac:dyDescent="0.25">
      <c r="A10" s="510"/>
      <c r="B10" s="510"/>
      <c r="C10" s="442"/>
      <c r="D10" s="47"/>
    </row>
    <row r="11" spans="1:6" ht="12.75" customHeight="1" thickBot="1" x14ac:dyDescent="0.3"/>
    <row r="12" spans="1:6" ht="22.5" customHeight="1" thickBot="1" x14ac:dyDescent="0.3">
      <c r="B12" s="227"/>
      <c r="C12" s="450" t="s">
        <v>136</v>
      </c>
      <c r="D12" s="451">
        <f>C10+D8+E8</f>
        <v>6240000</v>
      </c>
      <c r="E12" s="449" t="s">
        <v>176</v>
      </c>
    </row>
  </sheetData>
  <mergeCells count="7">
    <mergeCell ref="A9:B9"/>
    <mergeCell ref="A10:B10"/>
    <mergeCell ref="A3:C3"/>
    <mergeCell ref="A1:E1"/>
    <mergeCell ref="D3:E3"/>
    <mergeCell ref="A2:E2"/>
    <mergeCell ref="A8:B8"/>
  </mergeCells>
  <pageMargins left="0.9055118110236221" right="0.11811023622047245" top="1.5354330708661419" bottom="1.1417322834645669" header="0.31496062992125984" footer="0.31496062992125984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4" workbookViewId="0">
      <selection activeCell="L8" sqref="L8"/>
    </sheetView>
  </sheetViews>
  <sheetFormatPr defaultRowHeight="15" x14ac:dyDescent="0.25"/>
  <cols>
    <col min="1" max="1" width="4.7109375" customWidth="1"/>
    <col min="2" max="2" width="15.140625" customWidth="1"/>
    <col min="3" max="3" width="14" customWidth="1"/>
    <col min="4" max="4" width="14.140625" customWidth="1"/>
    <col min="5" max="5" width="14" customWidth="1"/>
    <col min="6" max="6" width="11.140625" customWidth="1"/>
    <col min="7" max="7" width="12.28515625" customWidth="1"/>
    <col min="8" max="8" width="9.85546875" customWidth="1"/>
    <col min="9" max="9" width="12.5703125" customWidth="1"/>
    <col min="10" max="10" width="9.140625" customWidth="1"/>
    <col min="258" max="258" width="26.85546875" customWidth="1"/>
    <col min="259" max="259" width="38.140625" customWidth="1"/>
    <col min="514" max="514" width="26.85546875" customWidth="1"/>
    <col min="515" max="515" width="38.140625" customWidth="1"/>
    <col min="770" max="770" width="26.85546875" customWidth="1"/>
    <col min="771" max="771" width="38.140625" customWidth="1"/>
    <col min="1026" max="1026" width="26.85546875" customWidth="1"/>
    <col min="1027" max="1027" width="38.140625" customWidth="1"/>
    <col min="1282" max="1282" width="26.85546875" customWidth="1"/>
    <col min="1283" max="1283" width="38.140625" customWidth="1"/>
    <col min="1538" max="1538" width="26.85546875" customWidth="1"/>
    <col min="1539" max="1539" width="38.140625" customWidth="1"/>
    <col min="1794" max="1794" width="26.85546875" customWidth="1"/>
    <col min="1795" max="1795" width="38.140625" customWidth="1"/>
    <col min="2050" max="2050" width="26.85546875" customWidth="1"/>
    <col min="2051" max="2051" width="38.140625" customWidth="1"/>
    <col min="2306" max="2306" width="26.85546875" customWidth="1"/>
    <col min="2307" max="2307" width="38.140625" customWidth="1"/>
    <col min="2562" max="2562" width="26.85546875" customWidth="1"/>
    <col min="2563" max="2563" width="38.140625" customWidth="1"/>
    <col min="2818" max="2818" width="26.85546875" customWidth="1"/>
    <col min="2819" max="2819" width="38.140625" customWidth="1"/>
    <col min="3074" max="3074" width="26.85546875" customWidth="1"/>
    <col min="3075" max="3075" width="38.140625" customWidth="1"/>
    <col min="3330" max="3330" width="26.85546875" customWidth="1"/>
    <col min="3331" max="3331" width="38.140625" customWidth="1"/>
    <col min="3586" max="3586" width="26.85546875" customWidth="1"/>
    <col min="3587" max="3587" width="38.140625" customWidth="1"/>
    <col min="3842" max="3842" width="26.85546875" customWidth="1"/>
    <col min="3843" max="3843" width="38.140625" customWidth="1"/>
    <col min="4098" max="4098" width="26.85546875" customWidth="1"/>
    <col min="4099" max="4099" width="38.140625" customWidth="1"/>
    <col min="4354" max="4354" width="26.85546875" customWidth="1"/>
    <col min="4355" max="4355" width="38.140625" customWidth="1"/>
    <col min="4610" max="4610" width="26.85546875" customWidth="1"/>
    <col min="4611" max="4611" width="38.140625" customWidth="1"/>
    <col min="4866" max="4866" width="26.85546875" customWidth="1"/>
    <col min="4867" max="4867" width="38.140625" customWidth="1"/>
    <col min="5122" max="5122" width="26.85546875" customWidth="1"/>
    <col min="5123" max="5123" width="38.140625" customWidth="1"/>
    <col min="5378" max="5378" width="26.85546875" customWidth="1"/>
    <col min="5379" max="5379" width="38.140625" customWidth="1"/>
    <col min="5634" max="5634" width="26.85546875" customWidth="1"/>
    <col min="5635" max="5635" width="38.140625" customWidth="1"/>
    <col min="5890" max="5890" width="26.85546875" customWidth="1"/>
    <col min="5891" max="5891" width="38.140625" customWidth="1"/>
    <col min="6146" max="6146" width="26.85546875" customWidth="1"/>
    <col min="6147" max="6147" width="38.140625" customWidth="1"/>
    <col min="6402" max="6402" width="26.85546875" customWidth="1"/>
    <col min="6403" max="6403" width="38.140625" customWidth="1"/>
    <col min="6658" max="6658" width="26.85546875" customWidth="1"/>
    <col min="6659" max="6659" width="38.140625" customWidth="1"/>
    <col min="6914" max="6914" width="26.85546875" customWidth="1"/>
    <col min="6915" max="6915" width="38.140625" customWidth="1"/>
    <col min="7170" max="7170" width="26.85546875" customWidth="1"/>
    <col min="7171" max="7171" width="38.140625" customWidth="1"/>
    <col min="7426" max="7426" width="26.85546875" customWidth="1"/>
    <col min="7427" max="7427" width="38.140625" customWidth="1"/>
    <col min="7682" max="7682" width="26.85546875" customWidth="1"/>
    <col min="7683" max="7683" width="38.140625" customWidth="1"/>
    <col min="7938" max="7938" width="26.85546875" customWidth="1"/>
    <col min="7939" max="7939" width="38.140625" customWidth="1"/>
    <col min="8194" max="8194" width="26.85546875" customWidth="1"/>
    <col min="8195" max="8195" width="38.140625" customWidth="1"/>
    <col min="8450" max="8450" width="26.85546875" customWidth="1"/>
    <col min="8451" max="8451" width="38.140625" customWidth="1"/>
    <col min="8706" max="8706" width="26.85546875" customWidth="1"/>
    <col min="8707" max="8707" width="38.140625" customWidth="1"/>
    <col min="8962" max="8962" width="26.85546875" customWidth="1"/>
    <col min="8963" max="8963" width="38.140625" customWidth="1"/>
    <col min="9218" max="9218" width="26.85546875" customWidth="1"/>
    <col min="9219" max="9219" width="38.140625" customWidth="1"/>
    <col min="9474" max="9474" width="26.85546875" customWidth="1"/>
    <col min="9475" max="9475" width="38.140625" customWidth="1"/>
    <col min="9730" max="9730" width="26.85546875" customWidth="1"/>
    <col min="9731" max="9731" width="38.140625" customWidth="1"/>
    <col min="9986" max="9986" width="26.85546875" customWidth="1"/>
    <col min="9987" max="9987" width="38.140625" customWidth="1"/>
    <col min="10242" max="10242" width="26.85546875" customWidth="1"/>
    <col min="10243" max="10243" width="38.140625" customWidth="1"/>
    <col min="10498" max="10498" width="26.85546875" customWidth="1"/>
    <col min="10499" max="10499" width="38.140625" customWidth="1"/>
    <col min="10754" max="10754" width="26.85546875" customWidth="1"/>
    <col min="10755" max="10755" width="38.140625" customWidth="1"/>
    <col min="11010" max="11010" width="26.85546875" customWidth="1"/>
    <col min="11011" max="11011" width="38.140625" customWidth="1"/>
    <col min="11266" max="11266" width="26.85546875" customWidth="1"/>
    <col min="11267" max="11267" width="38.140625" customWidth="1"/>
    <col min="11522" max="11522" width="26.85546875" customWidth="1"/>
    <col min="11523" max="11523" width="38.140625" customWidth="1"/>
    <col min="11778" max="11778" width="26.85546875" customWidth="1"/>
    <col min="11779" max="11779" width="38.140625" customWidth="1"/>
    <col min="12034" max="12034" width="26.85546875" customWidth="1"/>
    <col min="12035" max="12035" width="38.140625" customWidth="1"/>
    <col min="12290" max="12290" width="26.85546875" customWidth="1"/>
    <col min="12291" max="12291" width="38.140625" customWidth="1"/>
    <col min="12546" max="12546" width="26.85546875" customWidth="1"/>
    <col min="12547" max="12547" width="38.140625" customWidth="1"/>
    <col min="12802" max="12802" width="26.85546875" customWidth="1"/>
    <col min="12803" max="12803" width="38.140625" customWidth="1"/>
    <col min="13058" max="13058" width="26.85546875" customWidth="1"/>
    <col min="13059" max="13059" width="38.140625" customWidth="1"/>
    <col min="13314" max="13314" width="26.85546875" customWidth="1"/>
    <col min="13315" max="13315" width="38.140625" customWidth="1"/>
    <col min="13570" max="13570" width="26.85546875" customWidth="1"/>
    <col min="13571" max="13571" width="38.140625" customWidth="1"/>
    <col min="13826" max="13826" width="26.85546875" customWidth="1"/>
    <col min="13827" max="13827" width="38.140625" customWidth="1"/>
    <col min="14082" max="14082" width="26.85546875" customWidth="1"/>
    <col min="14083" max="14083" width="38.140625" customWidth="1"/>
    <col min="14338" max="14338" width="26.85546875" customWidth="1"/>
    <col min="14339" max="14339" width="38.140625" customWidth="1"/>
    <col min="14594" max="14594" width="26.85546875" customWidth="1"/>
    <col min="14595" max="14595" width="38.140625" customWidth="1"/>
    <col min="14850" max="14850" width="26.85546875" customWidth="1"/>
    <col min="14851" max="14851" width="38.140625" customWidth="1"/>
    <col min="15106" max="15106" width="26.85546875" customWidth="1"/>
    <col min="15107" max="15107" width="38.140625" customWidth="1"/>
    <col min="15362" max="15362" width="26.85546875" customWidth="1"/>
    <col min="15363" max="15363" width="38.140625" customWidth="1"/>
    <col min="15618" max="15618" width="26.85546875" customWidth="1"/>
    <col min="15619" max="15619" width="38.140625" customWidth="1"/>
    <col min="15874" max="15874" width="26.85546875" customWidth="1"/>
    <col min="15875" max="15875" width="38.140625" customWidth="1"/>
    <col min="16130" max="16130" width="26.85546875" customWidth="1"/>
    <col min="16131" max="16131" width="38.140625" customWidth="1"/>
  </cols>
  <sheetData>
    <row r="1" spans="1:11" ht="35.25" customHeight="1" x14ac:dyDescent="0.25">
      <c r="A1" s="599" t="s">
        <v>0</v>
      </c>
      <c r="B1" s="599"/>
      <c r="C1" s="599"/>
      <c r="D1" s="599"/>
      <c r="E1" s="599"/>
      <c r="F1" s="599"/>
      <c r="G1" s="599"/>
      <c r="H1" s="599"/>
      <c r="I1" s="599"/>
    </row>
    <row r="2" spans="1:11" ht="44.25" customHeight="1" thickBot="1" x14ac:dyDescent="0.35">
      <c r="A2" s="536" t="s">
        <v>124</v>
      </c>
      <c r="B2" s="536"/>
      <c r="C2" s="536"/>
      <c r="D2" s="536"/>
      <c r="E2" s="536"/>
      <c r="F2" s="536"/>
      <c r="G2" s="536"/>
      <c r="H2" s="536"/>
      <c r="I2" s="62"/>
    </row>
    <row r="3" spans="1:11" ht="79.5" customHeight="1" x14ac:dyDescent="0.25">
      <c r="A3" s="583" t="s">
        <v>131</v>
      </c>
      <c r="B3" s="584"/>
      <c r="C3" s="584"/>
      <c r="D3" s="584"/>
      <c r="E3" s="584"/>
      <c r="F3" s="581" t="s">
        <v>84</v>
      </c>
      <c r="G3" s="587"/>
      <c r="H3" s="587"/>
      <c r="I3" s="582"/>
    </row>
    <row r="4" spans="1:11" ht="39" customHeight="1" x14ac:dyDescent="0.25">
      <c r="A4" s="608" t="s">
        <v>117</v>
      </c>
      <c r="B4" s="611" t="s">
        <v>44</v>
      </c>
      <c r="C4" s="612" t="s">
        <v>123</v>
      </c>
      <c r="D4" s="612"/>
      <c r="E4" s="613"/>
      <c r="F4" s="603" t="s">
        <v>112</v>
      </c>
      <c r="G4" s="604"/>
      <c r="H4" s="605" t="s">
        <v>113</v>
      </c>
      <c r="I4" s="606"/>
    </row>
    <row r="5" spans="1:11" ht="112.5" x14ac:dyDescent="0.25">
      <c r="A5" s="609"/>
      <c r="B5" s="611"/>
      <c r="C5" s="64" t="s">
        <v>114</v>
      </c>
      <c r="D5" s="56" t="s">
        <v>115</v>
      </c>
      <c r="E5" s="80" t="s">
        <v>116</v>
      </c>
      <c r="F5" s="87" t="s">
        <v>114</v>
      </c>
      <c r="G5" s="56" t="s">
        <v>115</v>
      </c>
      <c r="H5" s="160" t="s">
        <v>114</v>
      </c>
      <c r="I5" s="81" t="s">
        <v>115</v>
      </c>
    </row>
    <row r="6" spans="1:11" ht="15.75" x14ac:dyDescent="0.25">
      <c r="A6" s="38">
        <v>1</v>
      </c>
      <c r="B6" s="63">
        <v>2</v>
      </c>
      <c r="C6" s="63">
        <v>3</v>
      </c>
      <c r="D6" s="57">
        <v>4</v>
      </c>
      <c r="E6" s="85">
        <v>5</v>
      </c>
      <c r="F6" s="161">
        <v>6</v>
      </c>
      <c r="G6" s="158">
        <v>7</v>
      </c>
      <c r="H6" s="158">
        <v>8</v>
      </c>
      <c r="I6" s="40">
        <v>9</v>
      </c>
    </row>
    <row r="7" spans="1:11" ht="20.25" customHeight="1" x14ac:dyDescent="0.25">
      <c r="A7" s="82">
        <v>1</v>
      </c>
      <c r="B7" s="121" t="s">
        <v>50</v>
      </c>
      <c r="C7" s="122">
        <f>190000+409437</f>
        <v>599437</v>
      </c>
      <c r="D7" s="123">
        <v>675937</v>
      </c>
      <c r="E7" s="124">
        <f>C7+D7</f>
        <v>1275374</v>
      </c>
      <c r="F7" s="595">
        <v>1275374</v>
      </c>
      <c r="G7" s="596"/>
      <c r="H7" s="601">
        <f>E7-F7</f>
        <v>0</v>
      </c>
      <c r="I7" s="602"/>
    </row>
    <row r="8" spans="1:11" ht="15.75" x14ac:dyDescent="0.25">
      <c r="A8" s="83">
        <v>2</v>
      </c>
      <c r="B8" s="338" t="s">
        <v>53</v>
      </c>
      <c r="C8" s="73">
        <v>649437</v>
      </c>
      <c r="D8" s="339">
        <v>613437</v>
      </c>
      <c r="E8" s="340">
        <f t="shared" ref="E8:E11" si="0">C8+D8</f>
        <v>1262874</v>
      </c>
      <c r="F8" s="595">
        <v>1262874</v>
      </c>
      <c r="G8" s="596"/>
      <c r="H8" s="601">
        <f>E8-F8</f>
        <v>0</v>
      </c>
      <c r="I8" s="602"/>
    </row>
    <row r="9" spans="1:11" ht="15.75" x14ac:dyDescent="0.25">
      <c r="A9" s="83">
        <v>3</v>
      </c>
      <c r="B9" s="10" t="s">
        <v>66</v>
      </c>
      <c r="C9" s="44">
        <v>599437</v>
      </c>
      <c r="D9" s="55">
        <v>0</v>
      </c>
      <c r="E9" s="86">
        <f t="shared" si="0"/>
        <v>599437</v>
      </c>
      <c r="F9" s="597"/>
      <c r="G9" s="598"/>
      <c r="H9" s="75"/>
      <c r="I9" s="79"/>
    </row>
    <row r="10" spans="1:11" ht="16.5" thickBot="1" x14ac:dyDescent="0.3">
      <c r="A10" s="84">
        <v>4</v>
      </c>
      <c r="B10" s="234" t="s">
        <v>70</v>
      </c>
      <c r="C10" s="235">
        <f>649437+599441</f>
        <v>1248878</v>
      </c>
      <c r="D10" s="236">
        <v>613437</v>
      </c>
      <c r="E10" s="233">
        <f t="shared" si="0"/>
        <v>1862315</v>
      </c>
      <c r="F10" s="590">
        <v>1862315</v>
      </c>
      <c r="G10" s="591"/>
      <c r="H10" s="592">
        <f>E10-F10</f>
        <v>0</v>
      </c>
      <c r="I10" s="593"/>
    </row>
    <row r="11" spans="1:11" ht="16.5" thickBot="1" x14ac:dyDescent="0.3">
      <c r="A11" s="507" t="s">
        <v>100</v>
      </c>
      <c r="B11" s="508"/>
      <c r="C11" s="420">
        <f>SUM(C7:C10)</f>
        <v>3097189</v>
      </c>
      <c r="D11" s="452">
        <f>SUM(D7:D10)</f>
        <v>1902811</v>
      </c>
      <c r="E11" s="453">
        <f t="shared" si="0"/>
        <v>5000000</v>
      </c>
      <c r="F11" s="454" t="s">
        <v>129</v>
      </c>
      <c r="G11" s="455">
        <f>F7+F8+F10</f>
        <v>4400563</v>
      </c>
      <c r="H11" s="456" t="s">
        <v>129</v>
      </c>
      <c r="I11" s="447">
        <f>H7+H10</f>
        <v>0</v>
      </c>
      <c r="J11" s="181" t="s">
        <v>161</v>
      </c>
    </row>
    <row r="12" spans="1:11" ht="15.75" x14ac:dyDescent="0.25">
      <c r="A12" s="509"/>
      <c r="B12" s="509"/>
      <c r="C12" s="600"/>
      <c r="D12" s="600"/>
      <c r="E12" s="600"/>
      <c r="G12" s="228" t="s">
        <v>137</v>
      </c>
      <c r="I12" s="228" t="s">
        <v>138</v>
      </c>
    </row>
    <row r="13" spans="1:11" ht="15.75" x14ac:dyDescent="0.25">
      <c r="A13" s="610"/>
      <c r="B13" s="610"/>
      <c r="C13" s="607"/>
      <c r="D13" s="607"/>
      <c r="E13" s="607"/>
    </row>
    <row r="14" spans="1:11" ht="15.75" thickBot="1" x14ac:dyDescent="0.3">
      <c r="G14" s="594" t="s">
        <v>153</v>
      </c>
      <c r="H14" s="594"/>
      <c r="I14" s="315">
        <f>G11+I11</f>
        <v>4400563</v>
      </c>
      <c r="J14" s="228" t="s">
        <v>174</v>
      </c>
    </row>
    <row r="15" spans="1:11" ht="15.75" x14ac:dyDescent="0.25">
      <c r="F15" s="227" t="s">
        <v>139</v>
      </c>
      <c r="G15" s="551" t="s">
        <v>135</v>
      </c>
      <c r="H15" s="552"/>
      <c r="I15" s="166">
        <f>E9</f>
        <v>599437</v>
      </c>
      <c r="J15" s="180" t="s">
        <v>160</v>
      </c>
    </row>
    <row r="16" spans="1:11" ht="15.75" thickBot="1" x14ac:dyDescent="0.3">
      <c r="G16" s="469" t="s">
        <v>136</v>
      </c>
      <c r="H16" s="470"/>
      <c r="I16" s="167">
        <f>I14+I15</f>
        <v>5000000</v>
      </c>
      <c r="J16" s="589" t="s">
        <v>140</v>
      </c>
      <c r="K16" s="589"/>
    </row>
    <row r="17" spans="9:9" x14ac:dyDescent="0.25">
      <c r="I17" s="135"/>
    </row>
  </sheetData>
  <mergeCells count="25">
    <mergeCell ref="C13:E13"/>
    <mergeCell ref="A3:E3"/>
    <mergeCell ref="A4:A5"/>
    <mergeCell ref="A11:B11"/>
    <mergeCell ref="A12:B12"/>
    <mergeCell ref="A13:B13"/>
    <mergeCell ref="B4:B5"/>
    <mergeCell ref="C4:E4"/>
    <mergeCell ref="F8:G8"/>
    <mergeCell ref="F9:G9"/>
    <mergeCell ref="A1:I1"/>
    <mergeCell ref="A2:H2"/>
    <mergeCell ref="C12:E12"/>
    <mergeCell ref="F7:G7"/>
    <mergeCell ref="H7:I7"/>
    <mergeCell ref="F4:G4"/>
    <mergeCell ref="H4:I4"/>
    <mergeCell ref="F3:I3"/>
    <mergeCell ref="H8:I8"/>
    <mergeCell ref="J16:K16"/>
    <mergeCell ref="G15:H15"/>
    <mergeCell ref="G16:H16"/>
    <mergeCell ref="F10:G10"/>
    <mergeCell ref="H10:I10"/>
    <mergeCell ref="G14:H14"/>
  </mergeCells>
  <pageMargins left="0.11811023622047245" right="0.11811023622047245" top="0.9448818897637796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National Family Benefit</vt:lpstr>
      <vt:lpstr>MM Parivar</vt:lpstr>
      <vt:lpstr>Kushta Kalyan</vt:lpstr>
      <vt:lpstr>SAHARA</vt:lpstr>
      <vt:lpstr>SAMBAL- Scholarship</vt:lpstr>
      <vt:lpstr>SAMBAL- Aids &amp; Apl</vt:lpstr>
      <vt:lpstr>SAMBAL- survey, Cert &amp; Training</vt:lpstr>
      <vt:lpstr>SAMBAL-Chaman Pat, Gaya</vt:lpstr>
      <vt:lpstr>Trans-Upgradation of Spl School</vt:lpstr>
      <vt:lpstr>'National Family Benefit'!Print_Titles</vt:lpstr>
      <vt:lpstr>'SAMBAL- Aids &amp; Apl'!Print_Titles</vt:lpstr>
      <vt:lpstr>'SAMBAL- Scholarship'!Print_Titles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2016-07-28T05:56:30Z</dcterms:modified>
</cp:coreProperties>
</file>